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80" windowHeight="8190" activeTab="0"/>
  </bookViews>
  <sheets>
    <sheet name="Omkostninger" sheetId="1" r:id="rId1"/>
    <sheet name="Annuitetslån beregning" sheetId="2" state="hidden" r:id="rId2"/>
  </sheets>
  <definedNames>
    <definedName name="ABON">'Omkostninger'!$G$5</definedName>
    <definedName name="EFFEKT">'Omkostninger'!$J$5</definedName>
    <definedName name="elpris1">'Omkostninger'!$N$7</definedName>
    <definedName name="elpris2">'Omkostninger'!$N$8</definedName>
    <definedName name="FORBRUG">'Omkostninger'!$N$1</definedName>
    <definedName name="KVM">'Omkostninger'!$N$5</definedName>
    <definedName name="MWh">'Omkostninger'!$G$7</definedName>
    <definedName name="olie">'Omkostninger'!$R$7</definedName>
    <definedName name="TANK">'Omkostninger'!$J$3</definedName>
    <definedName name="tilslutning">'Omkostninger'!$G$1</definedName>
    <definedName name="UNIT">'Omkostninger'!$J$7</definedName>
    <definedName name="vedlige">'Omkostninger'!$J$7</definedName>
    <definedName name="VVS">'Omkostninger'!$J$1</definedName>
    <definedName name="VVSEL">'Omkostninger'!$J$2</definedName>
  </definedNames>
  <calcPr fullCalcOnLoad="1"/>
</workbook>
</file>

<file path=xl/sharedStrings.xml><?xml version="1.0" encoding="utf-8"?>
<sst xmlns="http://schemas.openxmlformats.org/spreadsheetml/2006/main" count="168" uniqueCount="106">
  <si>
    <t>Tilslutning til fjernvarme</t>
  </si>
  <si>
    <t>Tilslutningsbidrag:</t>
  </si>
  <si>
    <t>VVS OLIE:</t>
  </si>
  <si>
    <t>Forbrug i MWh:</t>
  </si>
  <si>
    <t>Afskrivning:</t>
  </si>
  <si>
    <t>år</t>
  </si>
  <si>
    <t>Løbetid</t>
  </si>
  <si>
    <t>VVS ELHUSE:</t>
  </si>
  <si>
    <t>Forbrug i kWh:</t>
  </si>
  <si>
    <t>rente</t>
  </si>
  <si>
    <t>Alle priser er INKL moms!</t>
  </si>
  <si>
    <t>Abonnement:</t>
  </si>
  <si>
    <t>Effekt:</t>
  </si>
  <si>
    <r>
      <t>Boeboelses areal i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:</t>
    </r>
  </si>
  <si>
    <t>MWh:</t>
  </si>
  <si>
    <t>Unit:</t>
  </si>
  <si>
    <t>Olie pris:</t>
  </si>
  <si>
    <t>OMREGN DIT OLIE FORBRUG TIL kWh***:</t>
  </si>
  <si>
    <t>L Olie</t>
  </si>
  <si>
    <t xml:space="preserve">svarer til </t>
  </si>
  <si>
    <t>kWh</t>
  </si>
  <si>
    <t>Indtastes i kWh feltet!</t>
  </si>
  <si>
    <t xml:space="preserve">Alle priser er std. priser. Du kan selv rette tallene i de grå felter. </t>
  </si>
  <si>
    <t xml:space="preserve">VVS skal være det tilbud du har fået af din VVS installatør på ALT arbejde - dvs. nedtagning/sløfning af tank samt tilslutning til den nye unit. </t>
  </si>
  <si>
    <t>For huse med elradiatorer skal beløbet skives i det felt, der heddder VVS ELHUSE og for olie opvarmede huse skal det skrives i feltet VVS OLIE</t>
  </si>
  <si>
    <t>Olieopvarmede huse:</t>
  </si>
  <si>
    <t>Elopvarmede huse:</t>
  </si>
  <si>
    <t>Varmepumpeopvarmede huse (Luft-Vand):</t>
  </si>
  <si>
    <t>Reference olie</t>
  </si>
  <si>
    <t>kr./pr år</t>
  </si>
  <si>
    <t>Reference el</t>
  </si>
  <si>
    <t>Reference varmepumpe</t>
  </si>
  <si>
    <t>Reinvestering i olie kedel</t>
  </si>
  <si>
    <t>(4,5 % , 20 år)</t>
  </si>
  <si>
    <t>Reinvestering i elpaneler</t>
  </si>
  <si>
    <t>Reinvestering i varmepumpe</t>
  </si>
  <si>
    <t>Olieforbrug</t>
  </si>
  <si>
    <t>Liter</t>
  </si>
  <si>
    <t>Elvarmebehov</t>
  </si>
  <si>
    <t>18,1 MWh/år%</t>
  </si>
  <si>
    <t>6 MWh/år%</t>
  </si>
  <si>
    <t>Variable oliepris</t>
  </si>
  <si>
    <t>kr./l</t>
  </si>
  <si>
    <t>Elvarme</t>
  </si>
  <si>
    <t>&lt;4000 kWh</t>
  </si>
  <si>
    <t>Abonnement</t>
  </si>
  <si>
    <t>&gt;4000 kWh</t>
  </si>
  <si>
    <t>Drift og vedligehold</t>
  </si>
  <si>
    <t>I alt</t>
  </si>
  <si>
    <t>Tilslutning til jordvarme fra El</t>
  </si>
  <si>
    <t>Tilslutningsbidrag</t>
  </si>
  <si>
    <t>Investering VVS installation</t>
  </si>
  <si>
    <t>Investering i jordvarmeanlæg</t>
  </si>
  <si>
    <t>Inversting VVS installation</t>
  </si>
  <si>
    <t>Nyt vandbårent anlæg</t>
  </si>
  <si>
    <t>Nedtagning af eks. Varmepumpe</t>
  </si>
  <si>
    <t>Energibesparelse (kendes ikke da det er en specifik beregning)</t>
  </si>
  <si>
    <t>(4,5 %, 20 år)</t>
  </si>
  <si>
    <t>**</t>
  </si>
  <si>
    <t>Elvarmebeov (COP=3,2)</t>
  </si>
  <si>
    <t>5,656 MWh/år</t>
  </si>
  <si>
    <t>Unitleje &amp; Vedligehold</t>
  </si>
  <si>
    <t>Effektbidrag</t>
  </si>
  <si>
    <r>
      <t>m</t>
    </r>
    <r>
      <rPr>
        <vertAlign val="superscript"/>
        <sz val="11"/>
        <color indexed="8"/>
        <rFont val="Calibri"/>
        <family val="2"/>
      </rPr>
      <t>2</t>
    </r>
  </si>
  <si>
    <t>(&lt;4 MWh)</t>
  </si>
  <si>
    <t>kr./MWh</t>
  </si>
  <si>
    <t>Variable afgift</t>
  </si>
  <si>
    <t>MWh</t>
  </si>
  <si>
    <t>(&gt;4 MWh)</t>
  </si>
  <si>
    <t>I alt årlig udgift</t>
  </si>
  <si>
    <t>Fordel</t>
  </si>
  <si>
    <t xml:space="preserve"> </t>
  </si>
  <si>
    <t xml:space="preserve">For ejendommenes vedkommende er der taget udgangspunkt i et årligt varme-behov på 18,1 MWh for et 130 m2 standardhus. </t>
  </si>
  <si>
    <t xml:space="preserve">Oliepriser er vurderet ud fra den gennemsnitlige prisudvikling opgjort af Drivkraft Danmark pr juni 2018 for seneste år og elpriser er vurderet ud fra opslag i leverandørers listepriser august 2018. </t>
  </si>
  <si>
    <t xml:space="preserve">Fyringsolie: 10,35 kr./l inkl. moms </t>
  </si>
  <si>
    <t xml:space="preserve">El: 2,40 kr./kWh (1,57) inkl. moms  </t>
  </si>
  <si>
    <t>For fjernvarmeforsyningens vedkommende er der taget udgangspunkt i de kommende tariffer for 2019 (inklusive moms):  Abonnement</t>
  </si>
  <si>
    <t xml:space="preserve">1031,25 kr./år Variabel afgift:   561,25 kr./MWh Fast afgift:   28,75 kr./m²/år </t>
  </si>
  <si>
    <t xml:space="preserve">Derudover vil alle nye fjernvarmekunder blive tilbudt en fjernvarmeunit, hvor der vil blive tilført et abonnement på: </t>
  </si>
  <si>
    <t xml:space="preserve">625 kr./år, dette inkluderer også løbende kontrol med fjernvarmeunitten. </t>
  </si>
  <si>
    <t xml:space="preserve">Tilslutningsbidrag For fjernvarmeforsyningens vedkommende er der taget udgangspunkt i de gældende tariffer for 2018 (inklusive moms). Tilslutningsbidrag er på 6.250 kr. Dette dækker fremføring af stikledning til typisk bryggers, </t>
  </si>
  <si>
    <t xml:space="preserve">hvor der afsluttes med to hovedventiler. Når fjernvarmeinstallationen er udført af en godkendt VVS-installatør, leverer fjernvarmeværket en energimåler, så snart der foreligger en skriftlig godkendelse af anlægget. </t>
  </si>
  <si>
    <t>OLIE</t>
  </si>
  <si>
    <t xml:space="preserve">Beskrivelse af omstilling for brugere med individuel olie Disse tilsluttes ved, at der fremføres et fjernvarmestik, typisk til fyrrum/bryggers. Eksisterende oliefyr nedtages og olietank sløjfes. </t>
  </si>
  <si>
    <t xml:space="preserve">Der opbygges en ny fjernvarmeinstallation med varmtvandsbeholder og direkte tilslutning til det eksisterende radiatorsystem. </t>
  </si>
  <si>
    <t>EL</t>
  </si>
  <si>
    <t xml:space="preserve">Beskrivelse af omstilling for brugere med individuel elvarme Disse tilsluttes ved, at der fremføres et fjernvarmestik, typisk til bryggers. </t>
  </si>
  <si>
    <t xml:space="preserve">Der opbygges et vandbårent varmesystem med radiatorer i rum, som skal opvarmes. Der opbygges en ny fjernvarmeinstallation med varmtvandsbeholder og direkte tilslutning til det eksisterende radiatorsystem. </t>
  </si>
  <si>
    <t>V.PUMPE</t>
  </si>
  <si>
    <t xml:space="preserve">Beskrivelse af omstilling for brugere med individuel varmepumpe. Det vides ikke hvilken type varmepumpe, der benyttes i disse ejendomme, det antages at være luft til vand varmepumper, med et vandbårent varmesystem. </t>
  </si>
  <si>
    <t xml:space="preserve">Disse tilsluttes ved, at der fremføres et fjernvarmestik, typisk til fyrrum/bryggers. Eksisterende varmepumpe nedtages og bortskaffes. Der opbygges en ny fjernvarmeinstallation med varmtvandsbeholder og direkte tilslutning til det eks. radiatorsystem. </t>
  </si>
  <si>
    <t>Rettet 22/2-2019</t>
  </si>
  <si>
    <t>** Baseret på et std. annuitetslån</t>
  </si>
  <si>
    <t>Vers.</t>
  </si>
  <si>
    <t>Rettet</t>
  </si>
  <si>
    <t>Annuitetslån</t>
  </si>
  <si>
    <t>Hovedstol</t>
  </si>
  <si>
    <t>Rente</t>
  </si>
  <si>
    <t>Ydelse</t>
  </si>
  <si>
    <t>Afdrag</t>
  </si>
  <si>
    <t>Restgæld</t>
  </si>
  <si>
    <t>i alt</t>
  </si>
  <si>
    <r>
      <t>M</t>
    </r>
    <r>
      <rPr>
        <b/>
        <vertAlign val="superscript"/>
        <sz val="11"/>
        <color indexed="19"/>
        <rFont val="Calibri"/>
        <family val="2"/>
      </rPr>
      <t>2</t>
    </r>
    <r>
      <rPr>
        <b/>
        <sz val="11"/>
        <color indexed="19"/>
        <rFont val="Calibri"/>
        <family val="2"/>
      </rPr>
      <t xml:space="preserve"> skal være det boligareal der er opgivet i BBR!</t>
    </r>
  </si>
  <si>
    <t>5.0</t>
  </si>
  <si>
    <t>Sløjfning af tank</t>
  </si>
  <si>
    <t>*** Virkningsgraden på din oliekedel kan være anderledes. Her er brugt en virkninsgrad på 72%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</si>
</sst>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.000"/>
    <numFmt numFmtId="165" formatCode="_ &quot;kr. &quot;* #,##0.00_ ;_ &quot;kr. &quot;* \-#,##0.00_ ;_ &quot;kr. &quot;* \-??_ ;_ @_ "/>
    <numFmt numFmtId="166" formatCode="&quot;kr. &quot;#,##0.00;[Red]&quot;kr. -&quot;#,##0.00"/>
    <numFmt numFmtId="167" formatCode="#,##0.000"/>
    <numFmt numFmtId="168" formatCode="#,##0_ ;[Red]\-#,##0\ "/>
    <numFmt numFmtId="169" formatCode="&quot;kr. &quot;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vertAlign val="superscript"/>
      <sz val="11"/>
      <color indexed="1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1" fillId="0" borderId="0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Font="1" applyProtection="1">
      <alignment/>
      <protection/>
    </xf>
    <xf numFmtId="4" fontId="1" fillId="33" borderId="0" xfId="36" applyNumberFormat="1" applyFill="1" applyProtection="1">
      <alignment/>
      <protection locked="0"/>
    </xf>
    <xf numFmtId="0" fontId="1" fillId="0" borderId="0" xfId="36" applyFill="1" applyProtection="1">
      <alignment/>
      <protection/>
    </xf>
    <xf numFmtId="0" fontId="3" fillId="0" borderId="0" xfId="36" applyFont="1">
      <alignment/>
      <protection/>
    </xf>
    <xf numFmtId="3" fontId="1" fillId="33" borderId="0" xfId="36" applyNumberFormat="1" applyFill="1" applyProtection="1">
      <alignment/>
      <protection locked="0"/>
    </xf>
    <xf numFmtId="10" fontId="1" fillId="0" borderId="0" xfId="36" applyNumberFormat="1" applyProtection="1">
      <alignment/>
      <protection/>
    </xf>
    <xf numFmtId="0" fontId="4" fillId="0" borderId="0" xfId="36" applyFont="1">
      <alignment/>
      <protection/>
    </xf>
    <xf numFmtId="0" fontId="1" fillId="33" borderId="0" xfId="36" applyFill="1" applyProtection="1">
      <alignment/>
      <protection locked="0"/>
    </xf>
    <xf numFmtId="10" fontId="1" fillId="0" borderId="0" xfId="36" applyNumberFormat="1">
      <alignment/>
      <protection/>
    </xf>
    <xf numFmtId="0" fontId="6" fillId="0" borderId="0" xfId="36" applyFont="1" applyProtection="1">
      <alignment/>
      <protection/>
    </xf>
    <xf numFmtId="164" fontId="1" fillId="0" borderId="0" xfId="36" applyNumberFormat="1" applyProtection="1">
      <alignment/>
      <protection/>
    </xf>
    <xf numFmtId="0" fontId="7" fillId="0" borderId="0" xfId="36" applyFont="1">
      <alignment/>
      <protection/>
    </xf>
    <xf numFmtId="3" fontId="1" fillId="34" borderId="0" xfId="36" applyNumberFormat="1" applyFill="1" applyProtection="1">
      <alignment/>
      <protection locked="0"/>
    </xf>
    <xf numFmtId="3" fontId="4" fillId="0" borderId="0" xfId="36" applyNumberFormat="1" applyFont="1" applyProtection="1">
      <alignment/>
      <protection/>
    </xf>
    <xf numFmtId="0" fontId="4" fillId="0" borderId="0" xfId="36" applyFont="1" applyProtection="1">
      <alignment/>
      <protection/>
    </xf>
    <xf numFmtId="166" fontId="1" fillId="0" borderId="0" xfId="60" applyNumberFormat="1" applyFont="1" applyFill="1" applyBorder="1" applyAlignment="1" applyProtection="1">
      <alignment/>
      <protection/>
    </xf>
    <xf numFmtId="0" fontId="8" fillId="0" borderId="0" xfId="36" applyFont="1">
      <alignment/>
      <protection/>
    </xf>
    <xf numFmtId="0" fontId="8" fillId="0" borderId="0" xfId="36" applyFont="1" applyProtection="1">
      <alignment/>
      <protection/>
    </xf>
    <xf numFmtId="0" fontId="7" fillId="0" borderId="0" xfId="36" applyFont="1" applyProtection="1">
      <alignment/>
      <protection/>
    </xf>
    <xf numFmtId="0" fontId="3" fillId="33" borderId="10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3" borderId="11" xfId="36" applyFont="1" applyFill="1" applyBorder="1" applyProtection="1">
      <alignment/>
      <protection/>
    </xf>
    <xf numFmtId="0" fontId="3" fillId="0" borderId="0" xfId="36" applyFont="1" applyFill="1" applyBorder="1" applyAlignment="1" applyProtection="1">
      <alignment horizontal="right"/>
      <protection/>
    </xf>
    <xf numFmtId="0" fontId="3" fillId="33" borderId="10" xfId="36" applyFont="1" applyFill="1" applyBorder="1" applyProtection="1">
      <alignment/>
      <protection/>
    </xf>
    <xf numFmtId="0" fontId="3" fillId="0" borderId="0" xfId="36" applyFont="1" applyFill="1" applyBorder="1" applyAlignment="1">
      <alignment horizontal="right"/>
      <protection/>
    </xf>
    <xf numFmtId="0" fontId="1" fillId="0" borderId="12" xfId="36" applyFont="1" applyBorder="1">
      <alignment/>
      <protection/>
    </xf>
    <xf numFmtId="0" fontId="1" fillId="0" borderId="0" xfId="36" applyBorder="1">
      <alignment/>
      <protection/>
    </xf>
    <xf numFmtId="0" fontId="1" fillId="0" borderId="0" xfId="36" applyBorder="1" applyProtection="1">
      <alignment/>
      <protection/>
    </xf>
    <xf numFmtId="3" fontId="1" fillId="0" borderId="13" xfId="36" applyNumberFormat="1" applyBorder="1" applyProtection="1">
      <alignment/>
      <protection/>
    </xf>
    <xf numFmtId="3" fontId="1" fillId="0" borderId="14" xfId="36" applyNumberFormat="1" applyBorder="1" applyProtection="1">
      <alignment/>
      <protection/>
    </xf>
    <xf numFmtId="3" fontId="1" fillId="0" borderId="0" xfId="36" applyNumberFormat="1" applyBorder="1" applyProtection="1">
      <alignment/>
      <protection/>
    </xf>
    <xf numFmtId="0" fontId="1" fillId="0" borderId="12" xfId="36" applyFont="1" applyBorder="1" applyProtection="1">
      <alignment/>
      <protection/>
    </xf>
    <xf numFmtId="3" fontId="1" fillId="0" borderId="0" xfId="36" applyNumberFormat="1" applyBorder="1">
      <alignment/>
      <protection/>
    </xf>
    <xf numFmtId="3" fontId="1" fillId="0" borderId="13" xfId="36" applyNumberFormat="1" applyBorder="1">
      <alignment/>
      <protection/>
    </xf>
    <xf numFmtId="3" fontId="1" fillId="0" borderId="14" xfId="36" applyNumberFormat="1" applyBorder="1">
      <alignment/>
      <protection/>
    </xf>
    <xf numFmtId="9" fontId="1" fillId="0" borderId="0" xfId="36" applyNumberFormat="1" applyBorder="1">
      <alignment/>
      <protection/>
    </xf>
    <xf numFmtId="0" fontId="1" fillId="0" borderId="0" xfId="36" applyFont="1" applyBorder="1" applyAlignment="1" applyProtection="1">
      <alignment horizontal="right"/>
      <protection/>
    </xf>
    <xf numFmtId="3" fontId="1" fillId="0" borderId="15" xfId="36" applyNumberFormat="1" applyBorder="1" applyAlignment="1" applyProtection="1">
      <alignment horizontal="right"/>
      <protection/>
    </xf>
    <xf numFmtId="9" fontId="1" fillId="0" borderId="0" xfId="36" applyNumberFormat="1" applyFont="1" applyBorder="1" applyProtection="1">
      <alignment/>
      <protection/>
    </xf>
    <xf numFmtId="3" fontId="1" fillId="0" borderId="15" xfId="36" applyNumberFormat="1" applyBorder="1" applyProtection="1">
      <alignment/>
      <protection/>
    </xf>
    <xf numFmtId="3" fontId="1" fillId="0" borderId="15" xfId="36" applyNumberFormat="1" applyBorder="1">
      <alignment/>
      <protection/>
    </xf>
    <xf numFmtId="4" fontId="1" fillId="0" borderId="15" xfId="36" applyNumberFormat="1" applyBorder="1" applyProtection="1">
      <alignment/>
      <protection/>
    </xf>
    <xf numFmtId="167" fontId="1" fillId="0" borderId="15" xfId="36" applyNumberFormat="1" applyBorder="1" applyProtection="1">
      <alignment/>
      <protection/>
    </xf>
    <xf numFmtId="167" fontId="1" fillId="0" borderId="15" xfId="36" applyNumberFormat="1" applyBorder="1">
      <alignment/>
      <protection/>
    </xf>
    <xf numFmtId="0" fontId="1" fillId="0" borderId="0" xfId="36" applyFont="1" applyFill="1" applyBorder="1" applyProtection="1">
      <alignment/>
      <protection/>
    </xf>
    <xf numFmtId="0" fontId="1" fillId="0" borderId="0" xfId="36" applyFont="1" applyFill="1" applyBorder="1">
      <alignment/>
      <protection/>
    </xf>
    <xf numFmtId="0" fontId="1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11" xfId="36" applyBorder="1" applyProtection="1">
      <alignment/>
      <protection/>
    </xf>
    <xf numFmtId="3" fontId="1" fillId="0" borderId="16" xfId="36" applyNumberFormat="1" applyBorder="1" applyProtection="1">
      <alignment/>
      <protection/>
    </xf>
    <xf numFmtId="3" fontId="1" fillId="0" borderId="17" xfId="36" applyNumberFormat="1" applyBorder="1" applyProtection="1">
      <alignment/>
      <protection/>
    </xf>
    <xf numFmtId="0" fontId="1" fillId="0" borderId="10" xfId="36" applyFont="1" applyBorder="1" applyProtection="1">
      <alignment/>
      <protection/>
    </xf>
    <xf numFmtId="3" fontId="1" fillId="0" borderId="16" xfId="36" applyNumberFormat="1" applyBorder="1">
      <alignment/>
      <protection/>
    </xf>
    <xf numFmtId="3" fontId="1" fillId="0" borderId="17" xfId="36" applyNumberFormat="1" applyBorder="1">
      <alignment/>
      <protection/>
    </xf>
    <xf numFmtId="3" fontId="1" fillId="0" borderId="0" xfId="36" applyNumberFormat="1" applyProtection="1">
      <alignment/>
      <protection/>
    </xf>
    <xf numFmtId="3" fontId="1" fillId="0" borderId="0" xfId="36" applyNumberFormat="1">
      <alignment/>
      <protection/>
    </xf>
    <xf numFmtId="0" fontId="10" fillId="0" borderId="12" xfId="36" applyFont="1" applyBorder="1">
      <alignment/>
      <protection/>
    </xf>
    <xf numFmtId="3" fontId="10" fillId="0" borderId="15" xfId="36" applyNumberFormat="1" applyFont="1" applyBorder="1" applyProtection="1">
      <alignment/>
      <protection/>
    </xf>
    <xf numFmtId="0" fontId="10" fillId="0" borderId="12" xfId="36" applyFont="1" applyBorder="1" applyProtection="1">
      <alignment/>
      <protection/>
    </xf>
    <xf numFmtId="3" fontId="10" fillId="0" borderId="18" xfId="36" applyNumberFormat="1" applyFont="1" applyBorder="1" applyProtection="1">
      <alignment/>
      <protection/>
    </xf>
    <xf numFmtId="3" fontId="1" fillId="0" borderId="18" xfId="36" applyNumberFormat="1" applyBorder="1" applyProtection="1">
      <alignment/>
      <protection/>
    </xf>
    <xf numFmtId="3" fontId="10" fillId="0" borderId="18" xfId="36" applyNumberFormat="1" applyFont="1" applyBorder="1">
      <alignment/>
      <protection/>
    </xf>
    <xf numFmtId="3" fontId="1" fillId="0" borderId="18" xfId="36" applyNumberFormat="1" applyBorder="1">
      <alignment/>
      <protection/>
    </xf>
    <xf numFmtId="0" fontId="10" fillId="0" borderId="0" xfId="36" applyFont="1" applyBorder="1">
      <alignment/>
      <protection/>
    </xf>
    <xf numFmtId="0" fontId="10" fillId="0" borderId="0" xfId="36" applyFont="1" applyBorder="1" applyProtection="1">
      <alignment/>
      <protection/>
    </xf>
    <xf numFmtId="3" fontId="1" fillId="0" borderId="15" xfId="36" applyNumberFormat="1" applyFont="1" applyBorder="1" applyProtection="1">
      <alignment/>
      <protection/>
    </xf>
    <xf numFmtId="3" fontId="1" fillId="0" borderId="15" xfId="36" applyNumberFormat="1" applyFont="1" applyBorder="1">
      <alignment/>
      <protection/>
    </xf>
    <xf numFmtId="4" fontId="1" fillId="0" borderId="15" xfId="36" applyNumberFormat="1" applyBorder="1">
      <alignment/>
      <protection/>
    </xf>
    <xf numFmtId="0" fontId="1" fillId="0" borderId="19" xfId="36" applyBorder="1" applyProtection="1">
      <alignment/>
      <protection/>
    </xf>
    <xf numFmtId="3" fontId="1" fillId="0" borderId="20" xfId="36" applyNumberFormat="1" applyBorder="1" applyProtection="1">
      <alignment/>
      <protection/>
    </xf>
    <xf numFmtId="0" fontId="1" fillId="0" borderId="19" xfId="36" applyBorder="1">
      <alignment/>
      <protection/>
    </xf>
    <xf numFmtId="3" fontId="1" fillId="0" borderId="20" xfId="36" applyNumberFormat="1" applyBorder="1">
      <alignment/>
      <protection/>
    </xf>
    <xf numFmtId="0" fontId="3" fillId="0" borderId="10" xfId="36" applyFont="1" applyBorder="1">
      <alignment/>
      <protection/>
    </xf>
    <xf numFmtId="0" fontId="3" fillId="0" borderId="11" xfId="36" applyFont="1" applyBorder="1">
      <alignment/>
      <protection/>
    </xf>
    <xf numFmtId="0" fontId="3" fillId="0" borderId="11" xfId="36" applyFont="1" applyBorder="1" applyProtection="1">
      <alignment/>
      <protection/>
    </xf>
    <xf numFmtId="3" fontId="3" fillId="0" borderId="11" xfId="36" applyNumberFormat="1" applyFont="1" applyBorder="1" applyProtection="1">
      <alignment/>
      <protection/>
    </xf>
    <xf numFmtId="3" fontId="3" fillId="0" borderId="17" xfId="36" applyNumberFormat="1" applyFont="1" applyBorder="1" applyProtection="1">
      <alignment/>
      <protection/>
    </xf>
    <xf numFmtId="3" fontId="3" fillId="0" borderId="0" xfId="36" applyNumberFormat="1" applyFont="1" applyBorder="1" applyProtection="1">
      <alignment/>
      <protection/>
    </xf>
    <xf numFmtId="0" fontId="3" fillId="0" borderId="10" xfId="36" applyFont="1" applyBorder="1" applyProtection="1">
      <alignment/>
      <protection/>
    </xf>
    <xf numFmtId="3" fontId="3" fillId="0" borderId="0" xfId="36" applyNumberFormat="1" applyFont="1" applyBorder="1">
      <alignment/>
      <protection/>
    </xf>
    <xf numFmtId="3" fontId="3" fillId="0" borderId="11" xfId="36" applyNumberFormat="1" applyFont="1" applyBorder="1">
      <alignment/>
      <protection/>
    </xf>
    <xf numFmtId="3" fontId="3" fillId="0" borderId="17" xfId="36" applyNumberFormat="1" applyFont="1" applyBorder="1">
      <alignment/>
      <protection/>
    </xf>
    <xf numFmtId="168" fontId="3" fillId="0" borderId="17" xfId="36" applyNumberFormat="1" applyFont="1" applyBorder="1">
      <alignment/>
      <protection/>
    </xf>
    <xf numFmtId="0" fontId="11" fillId="0" borderId="0" xfId="36" applyFont="1" applyAlignment="1">
      <alignment vertical="center"/>
      <protection/>
    </xf>
    <xf numFmtId="0" fontId="1" fillId="0" borderId="0" xfId="36" applyFont="1" applyAlignment="1">
      <alignment vertical="center"/>
      <protection/>
    </xf>
    <xf numFmtId="0" fontId="1" fillId="0" borderId="0" xfId="36" applyFont="1">
      <alignment/>
      <protection/>
    </xf>
    <xf numFmtId="0" fontId="1" fillId="0" borderId="0" xfId="36" applyFont="1" applyAlignment="1" applyProtection="1">
      <alignment vertical="center"/>
      <protection/>
    </xf>
    <xf numFmtId="0" fontId="10" fillId="0" borderId="0" xfId="36" applyFont="1" applyAlignment="1">
      <alignment vertical="center"/>
      <protection/>
    </xf>
    <xf numFmtId="0" fontId="10" fillId="0" borderId="0" xfId="36" applyFont="1">
      <alignment/>
      <protection/>
    </xf>
    <xf numFmtId="0" fontId="10" fillId="0" borderId="0" xfId="36" applyFont="1" applyProtection="1">
      <alignment/>
      <protection/>
    </xf>
    <xf numFmtId="0" fontId="10" fillId="0" borderId="0" xfId="36" applyFont="1" applyFill="1" applyBorder="1" applyProtection="1">
      <alignment/>
      <protection/>
    </xf>
    <xf numFmtId="0" fontId="12" fillId="0" borderId="0" xfId="36" applyFont="1">
      <alignment/>
      <protection/>
    </xf>
    <xf numFmtId="0" fontId="1" fillId="0" borderId="0" xfId="36" applyProtection="1">
      <alignment/>
      <protection locked="0"/>
    </xf>
    <xf numFmtId="166" fontId="1" fillId="0" borderId="0" xfId="36" applyNumberFormat="1">
      <alignment/>
      <protection/>
    </xf>
    <xf numFmtId="169" fontId="1" fillId="0" borderId="0" xfId="36" applyNumberFormat="1">
      <alignment/>
      <protection/>
    </xf>
    <xf numFmtId="14" fontId="12" fillId="0" borderId="0" xfId="36" applyNumberFormat="1" applyFont="1">
      <alignment/>
      <protection/>
    </xf>
    <xf numFmtId="0" fontId="1" fillId="0" borderId="0" xfId="36" applyFont="1" applyAlignment="1" applyProtection="1">
      <alignment horizontal="right"/>
      <protection/>
    </xf>
    <xf numFmtId="0" fontId="3" fillId="33" borderId="17" xfId="36" applyFont="1" applyFill="1" applyBorder="1" applyAlignment="1" applyProtection="1">
      <alignment horizontal="right"/>
      <protection/>
    </xf>
    <xf numFmtId="0" fontId="3" fillId="33" borderId="17" xfId="36" applyFont="1" applyFill="1" applyBorder="1" applyAlignment="1">
      <alignment horizontal="right"/>
      <protection/>
    </xf>
    <xf numFmtId="3" fontId="1" fillId="0" borderId="0" xfId="36" applyNumberFormat="1" applyFill="1" applyProtection="1">
      <alignment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xcel Built-in Normal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180975</xdr:rowOff>
    </xdr:from>
    <xdr:to>
      <xdr:col>13</xdr:col>
      <xdr:colOff>38100</xdr:colOff>
      <xdr:row>8</xdr:row>
      <xdr:rowOff>142875</xdr:rowOff>
    </xdr:to>
    <xdr:sp>
      <xdr:nvSpPr>
        <xdr:cNvPr id="1" name="Forbindelse: vinklet 4"/>
        <xdr:cNvSpPr>
          <a:spLocks/>
        </xdr:cNvSpPr>
      </xdr:nvSpPr>
      <xdr:spPr>
        <a:xfrm flipV="1">
          <a:off x="6067425" y="447675"/>
          <a:ext cx="3695700" cy="1323975"/>
        </a:xfrm>
        <a:prstGeom prst="bentConnector3">
          <a:avLst/>
        </a:prstGeom>
        <a:noFill/>
        <a:ln w="64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showGridLines="0" tabSelected="1" zoomScale="80" zoomScaleNormal="80" zoomScalePageLayoutView="0" workbookViewId="0" topLeftCell="A1">
      <selection activeCell="E9" sqref="E9"/>
    </sheetView>
  </sheetViews>
  <sheetFormatPr defaultColWidth="8.7109375" defaultRowHeight="12.75"/>
  <cols>
    <col min="1" max="2" width="8.7109375" style="1" customWidth="1"/>
    <col min="3" max="3" width="11.140625" style="1" customWidth="1"/>
    <col min="4" max="4" width="15.7109375" style="1" customWidth="1"/>
    <col min="5" max="6" width="8.7109375" style="1" customWidth="1"/>
    <col min="7" max="7" width="12.421875" style="1" customWidth="1"/>
    <col min="8" max="8" width="9.57421875" style="1" customWidth="1"/>
    <col min="9" max="15" width="12.421875" style="1" customWidth="1"/>
    <col min="16" max="22" width="0" style="1" hidden="1" customWidth="1"/>
    <col min="23" max="23" width="8.7109375" style="1" customWidth="1"/>
    <col min="24" max="53" width="0" style="1" hidden="1" customWidth="1"/>
    <col min="54" max="16384" width="8.7109375" style="1" customWidth="1"/>
  </cols>
  <sheetData>
    <row r="1" spans="1:22" ht="21">
      <c r="A1" s="2" t="s">
        <v>0</v>
      </c>
      <c r="E1" s="3" t="s">
        <v>1</v>
      </c>
      <c r="F1" s="3"/>
      <c r="G1" s="3"/>
      <c r="H1" s="3"/>
      <c r="I1" s="3" t="s">
        <v>2</v>
      </c>
      <c r="J1" s="4">
        <v>12500</v>
      </c>
      <c r="K1" s="3"/>
      <c r="L1" s="3" t="s">
        <v>3</v>
      </c>
      <c r="M1" s="3"/>
      <c r="N1" s="5">
        <f>N2/1000</f>
        <v>13.032</v>
      </c>
      <c r="O1" s="3"/>
      <c r="P1" s="3" t="s">
        <v>4</v>
      </c>
      <c r="Q1" s="3"/>
      <c r="R1" s="3">
        <v>20</v>
      </c>
      <c r="S1" s="3" t="s">
        <v>5</v>
      </c>
      <c r="T1" s="3" t="s">
        <v>6</v>
      </c>
      <c r="U1" s="3"/>
      <c r="V1" s="3"/>
    </row>
    <row r="2" spans="1:23" ht="15">
      <c r="A2" s="6"/>
      <c r="E2" s="3"/>
      <c r="F2" s="3"/>
      <c r="G2" s="3"/>
      <c r="H2" s="3"/>
      <c r="I2" s="3" t="s">
        <v>7</v>
      </c>
      <c r="J2" s="4">
        <v>87500</v>
      </c>
      <c r="K2" s="3"/>
      <c r="L2" s="3" t="s">
        <v>8</v>
      </c>
      <c r="M2" s="3"/>
      <c r="N2" s="7">
        <v>13032</v>
      </c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6"/>
      <c r="E3" s="3"/>
      <c r="F3" s="3"/>
      <c r="G3" s="3"/>
      <c r="I3" s="99" t="s">
        <v>104</v>
      </c>
      <c r="J3" s="4">
        <v>4000</v>
      </c>
      <c r="K3" s="3"/>
      <c r="L3" s="3"/>
      <c r="M3" s="3"/>
      <c r="N3" s="102"/>
      <c r="O3" s="3"/>
      <c r="P3" s="3"/>
      <c r="Q3" s="3"/>
      <c r="R3" s="3"/>
      <c r="S3" s="3"/>
      <c r="T3" s="3"/>
      <c r="U3" s="3"/>
      <c r="V3" s="3"/>
      <c r="W3" s="3"/>
    </row>
    <row r="4" spans="5:23" ht="15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>
        <v>0.045</v>
      </c>
      <c r="S4" s="3"/>
      <c r="T4" s="3" t="s">
        <v>9</v>
      </c>
      <c r="U4" s="3"/>
      <c r="V4" s="3"/>
      <c r="W4" s="3"/>
    </row>
    <row r="5" spans="1:41" ht="17.25">
      <c r="A5" s="9" t="s">
        <v>10</v>
      </c>
      <c r="E5" s="3" t="s">
        <v>11</v>
      </c>
      <c r="F5" s="3"/>
      <c r="G5" s="3">
        <v>1031.25</v>
      </c>
      <c r="H5" s="3"/>
      <c r="I5" s="3" t="s">
        <v>12</v>
      </c>
      <c r="J5" s="3">
        <v>29.63</v>
      </c>
      <c r="K5" s="3"/>
      <c r="L5" s="3" t="s">
        <v>13</v>
      </c>
      <c r="M5" s="3"/>
      <c r="N5" s="10">
        <v>130</v>
      </c>
      <c r="O5" s="3"/>
      <c r="P5" s="3"/>
      <c r="Q5" s="3"/>
      <c r="R5" s="3"/>
      <c r="S5" s="3"/>
      <c r="T5" s="3"/>
      <c r="U5" s="3"/>
      <c r="V5" s="3"/>
      <c r="W5" s="3"/>
      <c r="AO5" s="11"/>
    </row>
    <row r="6" spans="5:23" ht="15">
      <c r="E6" s="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5:23" ht="15">
      <c r="E7" s="3" t="s">
        <v>14</v>
      </c>
      <c r="F7" s="3"/>
      <c r="G7" s="3">
        <v>561.25</v>
      </c>
      <c r="H7" s="3"/>
      <c r="I7" s="3" t="s">
        <v>15</v>
      </c>
      <c r="J7" s="3">
        <v>950</v>
      </c>
      <c r="K7" s="3"/>
      <c r="L7" s="3"/>
      <c r="M7" s="3"/>
      <c r="N7" s="13"/>
      <c r="O7" s="3"/>
      <c r="P7" s="3" t="s">
        <v>16</v>
      </c>
      <c r="Q7" s="3"/>
      <c r="R7" s="3">
        <v>10.35</v>
      </c>
      <c r="S7" s="3"/>
      <c r="T7" s="3"/>
      <c r="U7" s="3"/>
      <c r="V7" s="3"/>
      <c r="W7" s="3"/>
    </row>
    <row r="8" spans="5:23" ht="15">
      <c r="E8" s="3"/>
      <c r="F8" s="3"/>
      <c r="G8" s="3"/>
      <c r="H8" s="3"/>
      <c r="I8" s="3"/>
      <c r="J8" s="3"/>
      <c r="K8" s="3"/>
      <c r="L8" s="3"/>
      <c r="M8" s="3"/>
      <c r="N8" s="13"/>
      <c r="O8" s="3"/>
      <c r="P8" s="3"/>
      <c r="Q8" s="3"/>
      <c r="R8" s="3"/>
      <c r="S8" s="3"/>
      <c r="T8" s="3"/>
      <c r="U8" s="3"/>
      <c r="V8" s="3"/>
      <c r="W8" s="3"/>
    </row>
    <row r="9" spans="1:23" ht="15">
      <c r="A9" s="14" t="s">
        <v>17</v>
      </c>
      <c r="E9" s="15">
        <v>1810</v>
      </c>
      <c r="F9" s="3" t="s">
        <v>18</v>
      </c>
      <c r="G9" s="3" t="s">
        <v>19</v>
      </c>
      <c r="H9" s="16">
        <f>E9*7.2</f>
        <v>13032</v>
      </c>
      <c r="I9" s="17" t="s">
        <v>20</v>
      </c>
      <c r="J9" s="3"/>
      <c r="K9" s="3"/>
      <c r="L9" s="3"/>
      <c r="M9" s="3"/>
      <c r="N9" s="13"/>
      <c r="O9" s="3"/>
      <c r="P9" s="3"/>
      <c r="Q9" s="3"/>
      <c r="R9" s="3"/>
      <c r="S9" s="3"/>
      <c r="T9" s="3"/>
      <c r="U9" s="3"/>
      <c r="V9" s="3"/>
      <c r="W9" s="3"/>
    </row>
    <row r="10" spans="5:41" ht="15">
      <c r="E10" s="3"/>
      <c r="F10" s="3"/>
      <c r="G10" s="3"/>
      <c r="H10" s="3" t="s">
        <v>21</v>
      </c>
      <c r="I10" s="3"/>
      <c r="J10" s="3"/>
      <c r="K10" s="3"/>
      <c r="O10" s="3"/>
      <c r="P10" s="3"/>
      <c r="Q10" s="3"/>
      <c r="R10" s="3"/>
      <c r="S10" s="3"/>
      <c r="T10" s="3"/>
      <c r="U10" s="3"/>
      <c r="V10" s="3"/>
      <c r="W10" s="3"/>
      <c r="AO10" s="18"/>
    </row>
    <row r="11" spans="5:41" ht="15">
      <c r="E11" s="3"/>
      <c r="F11" s="3"/>
      <c r="G11" s="3"/>
      <c r="H11" s="3"/>
      <c r="I11" s="3"/>
      <c r="J11" s="3"/>
      <c r="K11" s="3"/>
      <c r="O11" s="3"/>
      <c r="P11" s="3"/>
      <c r="Q11" s="3"/>
      <c r="R11" s="3"/>
      <c r="S11" s="3"/>
      <c r="T11" s="3"/>
      <c r="U11" s="3"/>
      <c r="V11" s="3"/>
      <c r="W11" s="3"/>
      <c r="AO11" s="18"/>
    </row>
    <row r="12" spans="5:41" ht="15">
      <c r="E12" s="3"/>
      <c r="F12" s="3"/>
      <c r="G12" s="3"/>
      <c r="H12" s="3"/>
      <c r="I12" s="3"/>
      <c r="J12" s="3"/>
      <c r="K12" s="3"/>
      <c r="L12" s="3"/>
      <c r="M12" s="3"/>
      <c r="N12" s="13"/>
      <c r="O12" s="3"/>
      <c r="P12" s="3"/>
      <c r="Q12" s="3"/>
      <c r="R12" s="3"/>
      <c r="S12" s="3"/>
      <c r="T12" s="3"/>
      <c r="U12" s="3"/>
      <c r="V12" s="3"/>
      <c r="W12" s="3"/>
      <c r="AO12" s="18"/>
    </row>
    <row r="13" spans="1:41" ht="15">
      <c r="A13" s="19" t="s">
        <v>22</v>
      </c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3"/>
      <c r="N13" s="13"/>
      <c r="O13" s="3"/>
      <c r="P13" s="3"/>
      <c r="Q13" s="3"/>
      <c r="R13" s="3"/>
      <c r="S13" s="3"/>
      <c r="T13" s="3"/>
      <c r="U13" s="3"/>
      <c r="V13" s="3"/>
      <c r="W13" s="3"/>
      <c r="AO13" s="18"/>
    </row>
    <row r="14" spans="1:41" ht="17.25">
      <c r="A14" s="19" t="s">
        <v>102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3"/>
      <c r="N14" s="13"/>
      <c r="O14" s="3"/>
      <c r="P14" s="3"/>
      <c r="Q14" s="3"/>
      <c r="R14" s="3"/>
      <c r="S14" s="3"/>
      <c r="T14" s="3"/>
      <c r="U14" s="3"/>
      <c r="V14" s="3"/>
      <c r="W14" s="3"/>
      <c r="AO14" s="18"/>
    </row>
    <row r="15" spans="1:41" ht="15">
      <c r="A15" s="19" t="s">
        <v>23</v>
      </c>
      <c r="B15" s="19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3"/>
      <c r="N15" s="13"/>
      <c r="O15" s="3"/>
      <c r="P15" s="3"/>
      <c r="Q15" s="3"/>
      <c r="R15" s="3"/>
      <c r="S15" s="3"/>
      <c r="T15" s="3"/>
      <c r="U15" s="3"/>
      <c r="V15" s="3"/>
      <c r="W15" s="3"/>
      <c r="AO15" s="18"/>
    </row>
    <row r="16" spans="1:41" ht="15">
      <c r="A16" s="19" t="s">
        <v>24</v>
      </c>
      <c r="B16" s="19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3"/>
      <c r="N16" s="13"/>
      <c r="O16" s="3"/>
      <c r="P16" s="3"/>
      <c r="Q16" s="3"/>
      <c r="R16" s="3"/>
      <c r="S16" s="3"/>
      <c r="T16" s="3"/>
      <c r="U16" s="3"/>
      <c r="V16" s="3"/>
      <c r="W16" s="3"/>
      <c r="AO16" s="18"/>
    </row>
    <row r="17" spans="5:41" ht="15"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3"/>
      <c r="Q17" s="3"/>
      <c r="R17" s="3"/>
      <c r="S17" s="3"/>
      <c r="T17" s="3"/>
      <c r="U17" s="3"/>
      <c r="V17" s="3"/>
      <c r="W17" s="3"/>
      <c r="AO17" s="18"/>
    </row>
    <row r="18" spans="5:41" ht="15"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3"/>
      <c r="Q18" s="3"/>
      <c r="R18" s="3"/>
      <c r="S18" s="3"/>
      <c r="T18" s="3"/>
      <c r="U18" s="3"/>
      <c r="V18" s="3"/>
      <c r="W18" s="3"/>
      <c r="AO18" s="18"/>
    </row>
    <row r="19" spans="1:39" ht="15">
      <c r="A19" s="14" t="s">
        <v>25</v>
      </c>
      <c r="B19" s="14"/>
      <c r="C19" s="14"/>
      <c r="D19" s="14"/>
      <c r="E19" s="21"/>
      <c r="F19" s="21"/>
      <c r="G19" s="21"/>
      <c r="H19" s="21"/>
      <c r="I19" s="21" t="s">
        <v>26</v>
      </c>
      <c r="J19" s="21"/>
      <c r="K19" s="21"/>
      <c r="L19" s="21"/>
      <c r="M19" s="21"/>
      <c r="N19" s="21"/>
      <c r="O19" s="21"/>
      <c r="P19" s="21"/>
      <c r="Q19" s="3"/>
      <c r="R19" s="3"/>
      <c r="S19" s="3"/>
      <c r="T19" s="3"/>
      <c r="U19" s="3"/>
      <c r="V19" s="3"/>
      <c r="W19" s="3"/>
      <c r="X19" s="14"/>
      <c r="Y19" s="14"/>
      <c r="Z19" s="14"/>
      <c r="AA19" s="14"/>
      <c r="AB19" s="14"/>
      <c r="AC19" s="14"/>
      <c r="AD19" s="14"/>
      <c r="AE19" s="14"/>
      <c r="AF19" s="14"/>
      <c r="AG19" s="14" t="s">
        <v>27</v>
      </c>
      <c r="AH19" s="14"/>
      <c r="AI19" s="14"/>
      <c r="AJ19" s="14"/>
      <c r="AK19" s="14"/>
      <c r="AL19" s="14"/>
      <c r="AM19" s="14"/>
    </row>
    <row r="20" spans="5:23" ht="14.25" customHeight="1" hidden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39" ht="14.25" customHeight="1" hidden="1">
      <c r="A21" s="22" t="s">
        <v>28</v>
      </c>
      <c r="B21" s="23"/>
      <c r="C21" s="23"/>
      <c r="D21" s="23"/>
      <c r="E21" s="24"/>
      <c r="F21" s="100" t="s">
        <v>29</v>
      </c>
      <c r="G21" s="100"/>
      <c r="H21" s="25"/>
      <c r="I21" s="26" t="s">
        <v>30</v>
      </c>
      <c r="J21" s="24"/>
      <c r="K21" s="24"/>
      <c r="L21" s="24"/>
      <c r="M21" s="24"/>
      <c r="N21" s="100" t="s">
        <v>29</v>
      </c>
      <c r="O21" s="100"/>
      <c r="P21" s="25"/>
      <c r="Q21" s="3"/>
      <c r="R21" s="3"/>
      <c r="S21" s="3"/>
      <c r="T21" s="3"/>
      <c r="U21" s="3"/>
      <c r="V21" s="3"/>
      <c r="W21" s="3"/>
      <c r="X21" s="27"/>
      <c r="Y21" s="27"/>
      <c r="Z21" s="27"/>
      <c r="AA21" s="27"/>
      <c r="AB21" s="27"/>
      <c r="AC21" s="27"/>
      <c r="AD21" s="27"/>
      <c r="AE21" s="27"/>
      <c r="AG21" s="22" t="s">
        <v>31</v>
      </c>
      <c r="AH21" s="23"/>
      <c r="AI21" s="23"/>
      <c r="AJ21" s="23"/>
      <c r="AK21" s="23"/>
      <c r="AL21" s="101" t="s">
        <v>29</v>
      </c>
      <c r="AM21" s="101"/>
    </row>
    <row r="22" spans="1:39" ht="14.25" customHeight="1" hidden="1">
      <c r="A22" s="28" t="s">
        <v>32</v>
      </c>
      <c r="B22" s="29"/>
      <c r="C22" s="29"/>
      <c r="D22" s="29" t="s">
        <v>33</v>
      </c>
      <c r="E22" s="30"/>
      <c r="F22" s="31">
        <v>10000</v>
      </c>
      <c r="G22" s="32">
        <f>-PMT(R4,R1,F22)</f>
        <v>768.7614432404804</v>
      </c>
      <c r="H22" s="33"/>
      <c r="I22" s="34" t="s">
        <v>34</v>
      </c>
      <c r="J22" s="30"/>
      <c r="K22" s="30"/>
      <c r="L22" s="30" t="s">
        <v>33</v>
      </c>
      <c r="M22" s="30"/>
      <c r="N22" s="31">
        <v>0</v>
      </c>
      <c r="O22" s="32">
        <v>0</v>
      </c>
      <c r="P22" s="33"/>
      <c r="Q22" s="3"/>
      <c r="R22" s="3"/>
      <c r="S22" s="3"/>
      <c r="T22" s="3"/>
      <c r="U22" s="3"/>
      <c r="V22" s="3"/>
      <c r="W22" s="3"/>
      <c r="X22" s="35"/>
      <c r="Y22" s="35"/>
      <c r="Z22" s="35"/>
      <c r="AA22" s="35"/>
      <c r="AB22" s="35"/>
      <c r="AC22" s="35"/>
      <c r="AD22" s="35"/>
      <c r="AE22" s="35"/>
      <c r="AG22" s="28" t="s">
        <v>35</v>
      </c>
      <c r="AH22" s="29"/>
      <c r="AI22" s="29"/>
      <c r="AJ22" s="29" t="s">
        <v>33</v>
      </c>
      <c r="AK22" s="29"/>
      <c r="AL22" s="36">
        <v>50000</v>
      </c>
      <c r="AM22" s="37">
        <f>-PMT(R4,R1,AL22)</f>
        <v>3843.807216202402</v>
      </c>
    </row>
    <row r="23" spans="1:39" ht="14.25" customHeight="1" hidden="1">
      <c r="A23" s="28" t="s">
        <v>36</v>
      </c>
      <c r="B23" s="29"/>
      <c r="C23" s="29"/>
      <c r="D23" s="38">
        <v>-0.72</v>
      </c>
      <c r="E23" s="39" t="s">
        <v>37</v>
      </c>
      <c r="F23" s="40">
        <v>2542</v>
      </c>
      <c r="G23" s="32"/>
      <c r="H23" s="33"/>
      <c r="I23" s="34" t="s">
        <v>38</v>
      </c>
      <c r="J23" s="30"/>
      <c r="K23" s="30"/>
      <c r="L23" s="41" t="s">
        <v>39</v>
      </c>
      <c r="M23" s="30"/>
      <c r="N23" s="42"/>
      <c r="O23" s="32"/>
      <c r="P23" s="33"/>
      <c r="Q23" s="3"/>
      <c r="R23" s="3"/>
      <c r="S23" s="3"/>
      <c r="T23" s="3"/>
      <c r="U23" s="3"/>
      <c r="V23" s="3"/>
      <c r="W23" s="3"/>
      <c r="X23" s="35"/>
      <c r="Y23" s="35"/>
      <c r="Z23" s="35"/>
      <c r="AA23" s="35"/>
      <c r="AB23" s="35"/>
      <c r="AC23" s="35"/>
      <c r="AD23" s="35"/>
      <c r="AE23" s="35"/>
      <c r="AG23" s="28" t="s">
        <v>38</v>
      </c>
      <c r="AH23" s="29"/>
      <c r="AI23" s="29"/>
      <c r="AJ23" s="38" t="s">
        <v>40</v>
      </c>
      <c r="AK23" s="29"/>
      <c r="AL23" s="43"/>
      <c r="AM23" s="37"/>
    </row>
    <row r="24" spans="1:39" ht="14.25" customHeight="1" hidden="1">
      <c r="A24" s="28" t="s">
        <v>41</v>
      </c>
      <c r="B24" s="29"/>
      <c r="C24" s="29"/>
      <c r="D24" s="29"/>
      <c r="E24" s="39" t="s">
        <v>42</v>
      </c>
      <c r="F24" s="44">
        <f>olie</f>
        <v>10.35</v>
      </c>
      <c r="G24" s="32">
        <f>F24*F23</f>
        <v>26309.7</v>
      </c>
      <c r="H24" s="33"/>
      <c r="I24" s="34" t="s">
        <v>43</v>
      </c>
      <c r="J24" s="30"/>
      <c r="K24" s="30"/>
      <c r="L24" s="30" t="s">
        <v>44</v>
      </c>
      <c r="M24" s="30"/>
      <c r="N24" s="45">
        <f>elpris1</f>
        <v>0</v>
      </c>
      <c r="O24" s="32">
        <f>4000*N24</f>
        <v>0</v>
      </c>
      <c r="P24" s="33"/>
      <c r="Q24" s="3"/>
      <c r="R24" s="3"/>
      <c r="S24" s="3"/>
      <c r="T24" s="3"/>
      <c r="U24" s="3"/>
      <c r="V24" s="3"/>
      <c r="W24" s="3"/>
      <c r="X24" s="35"/>
      <c r="Y24" s="35"/>
      <c r="Z24" s="35"/>
      <c r="AA24" s="35"/>
      <c r="AB24" s="35"/>
      <c r="AC24" s="35"/>
      <c r="AD24" s="35"/>
      <c r="AE24" s="35"/>
      <c r="AG24" s="28" t="s">
        <v>43</v>
      </c>
      <c r="AH24" s="29"/>
      <c r="AI24" s="29"/>
      <c r="AJ24" s="29" t="s">
        <v>44</v>
      </c>
      <c r="AK24" s="29"/>
      <c r="AL24" s="46">
        <f>elpris1</f>
        <v>0</v>
      </c>
      <c r="AM24" s="37">
        <f>4000*AL24</f>
        <v>0</v>
      </c>
    </row>
    <row r="25" spans="1:39" ht="14.25" customHeight="1" hidden="1">
      <c r="A25" s="28" t="s">
        <v>45</v>
      </c>
      <c r="B25" s="29"/>
      <c r="C25" s="29"/>
      <c r="D25" s="29"/>
      <c r="E25" s="30"/>
      <c r="F25" s="42"/>
      <c r="G25" s="32">
        <v>0</v>
      </c>
      <c r="H25" s="33"/>
      <c r="I25" s="34" t="s">
        <v>43</v>
      </c>
      <c r="J25" s="30"/>
      <c r="K25" s="30"/>
      <c r="L25" s="47" t="s">
        <v>46</v>
      </c>
      <c r="M25" s="30"/>
      <c r="N25" s="45">
        <f>elpris2</f>
        <v>0</v>
      </c>
      <c r="O25" s="32">
        <f>N25*14100</f>
        <v>0</v>
      </c>
      <c r="P25" s="33"/>
      <c r="Q25" s="3"/>
      <c r="R25" s="3"/>
      <c r="S25" s="3"/>
      <c r="T25" s="3"/>
      <c r="U25" s="3"/>
      <c r="V25" s="3"/>
      <c r="W25" s="3"/>
      <c r="X25" s="35"/>
      <c r="Y25" s="35"/>
      <c r="Z25" s="35"/>
      <c r="AA25" s="35"/>
      <c r="AB25" s="35"/>
      <c r="AC25" s="35"/>
      <c r="AD25" s="35"/>
      <c r="AE25" s="35"/>
      <c r="AG25" s="28" t="s">
        <v>43</v>
      </c>
      <c r="AH25" s="29"/>
      <c r="AI25" s="29"/>
      <c r="AJ25" s="48" t="s">
        <v>46</v>
      </c>
      <c r="AK25" s="29"/>
      <c r="AL25" s="46">
        <f>elpris2</f>
        <v>0</v>
      </c>
      <c r="AM25" s="37">
        <f>AL25*2000</f>
        <v>0</v>
      </c>
    </row>
    <row r="26" spans="1:39" ht="14.25" customHeight="1" hidden="1">
      <c r="A26" s="28" t="s">
        <v>47</v>
      </c>
      <c r="B26" s="29"/>
      <c r="C26" s="29"/>
      <c r="D26" s="29"/>
      <c r="E26" s="30"/>
      <c r="F26" s="42"/>
      <c r="G26" s="32">
        <v>2500</v>
      </c>
      <c r="H26" s="33"/>
      <c r="I26" s="34"/>
      <c r="J26" s="30"/>
      <c r="K26" s="30"/>
      <c r="L26" s="30"/>
      <c r="M26" s="30"/>
      <c r="N26" s="42"/>
      <c r="O26" s="32"/>
      <c r="P26" s="33"/>
      <c r="Q26" s="3"/>
      <c r="R26" s="3"/>
      <c r="S26" s="3"/>
      <c r="T26" s="3"/>
      <c r="U26" s="3"/>
      <c r="V26" s="3"/>
      <c r="W26" s="3"/>
      <c r="X26" s="35"/>
      <c r="Y26" s="35"/>
      <c r="Z26" s="35"/>
      <c r="AA26" s="35"/>
      <c r="AB26" s="35"/>
      <c r="AC26" s="35"/>
      <c r="AD26" s="35"/>
      <c r="AE26" s="35"/>
      <c r="AG26" s="28"/>
      <c r="AH26" s="29"/>
      <c r="AI26" s="29"/>
      <c r="AJ26" s="29"/>
      <c r="AK26" s="29"/>
      <c r="AL26" s="43"/>
      <c r="AM26" s="37"/>
    </row>
    <row r="27" spans="1:39" ht="14.25" customHeight="1" hidden="1">
      <c r="A27" s="49" t="s">
        <v>48</v>
      </c>
      <c r="B27" s="50"/>
      <c r="C27" s="50"/>
      <c r="D27" s="50"/>
      <c r="E27" s="51"/>
      <c r="F27" s="52"/>
      <c r="G27" s="53">
        <f>SUM(G22:G26)</f>
        <v>29578.46144324048</v>
      </c>
      <c r="H27" s="33"/>
      <c r="I27" s="54" t="s">
        <v>48</v>
      </c>
      <c r="J27" s="51"/>
      <c r="K27" s="51"/>
      <c r="L27" s="51"/>
      <c r="M27" s="51"/>
      <c r="N27" s="52"/>
      <c r="O27" s="53">
        <f>SUM(O22:O26)</f>
        <v>0</v>
      </c>
      <c r="P27" s="33"/>
      <c r="Q27" s="3"/>
      <c r="R27" s="3"/>
      <c r="S27" s="3"/>
      <c r="T27" s="3"/>
      <c r="U27" s="3"/>
      <c r="V27" s="3"/>
      <c r="W27" s="3"/>
      <c r="X27" s="35"/>
      <c r="Y27" s="35"/>
      <c r="Z27" s="35"/>
      <c r="AA27" s="35"/>
      <c r="AB27" s="35"/>
      <c r="AC27" s="35"/>
      <c r="AD27" s="35"/>
      <c r="AE27" s="35"/>
      <c r="AG27" s="49" t="s">
        <v>48</v>
      </c>
      <c r="AH27" s="50"/>
      <c r="AI27" s="50"/>
      <c r="AJ27" s="50"/>
      <c r="AK27" s="50"/>
      <c r="AL27" s="55"/>
      <c r="AM27" s="56">
        <f>SUM(AM22:AM26)</f>
        <v>3843.807216202402</v>
      </c>
    </row>
    <row r="28" spans="5:39" ht="14.25" customHeight="1" hidden="1">
      <c r="E28" s="3"/>
      <c r="F28" s="57"/>
      <c r="G28" s="57"/>
      <c r="H28" s="57"/>
      <c r="I28" s="3"/>
      <c r="J28" s="3"/>
      <c r="K28" s="3"/>
      <c r="L28" s="3"/>
      <c r="M28" s="3"/>
      <c r="N28" s="57"/>
      <c r="O28" s="57"/>
      <c r="P28" s="57"/>
      <c r="Q28" s="3"/>
      <c r="R28" s="3"/>
      <c r="S28" s="3"/>
      <c r="T28" s="3"/>
      <c r="U28" s="3"/>
      <c r="V28" s="3"/>
      <c r="W28" s="3"/>
      <c r="X28" s="58"/>
      <c r="Y28" s="58"/>
      <c r="Z28" s="58"/>
      <c r="AA28" s="58"/>
      <c r="AB28" s="58"/>
      <c r="AC28" s="58"/>
      <c r="AD28" s="58"/>
      <c r="AE28" s="58"/>
      <c r="AL28" s="58"/>
      <c r="AM28" s="58"/>
    </row>
    <row r="29" spans="1:39" ht="15">
      <c r="A29" s="22" t="s">
        <v>0</v>
      </c>
      <c r="B29" s="23"/>
      <c r="C29" s="23"/>
      <c r="D29" s="23"/>
      <c r="E29" s="24"/>
      <c r="F29" s="100" t="s">
        <v>29</v>
      </c>
      <c r="G29" s="100"/>
      <c r="H29" s="25"/>
      <c r="I29" s="26" t="s">
        <v>0</v>
      </c>
      <c r="J29" s="24"/>
      <c r="K29" s="24"/>
      <c r="L29" s="24"/>
      <c r="M29" s="24"/>
      <c r="N29" s="100" t="s">
        <v>29</v>
      </c>
      <c r="O29" s="100"/>
      <c r="P29" s="25"/>
      <c r="Q29" s="3"/>
      <c r="R29" s="3"/>
      <c r="S29" s="3"/>
      <c r="T29" s="3"/>
      <c r="U29" s="3"/>
      <c r="V29" s="3"/>
      <c r="W29" s="3"/>
      <c r="X29" s="27"/>
      <c r="Y29" s="22" t="s">
        <v>49</v>
      </c>
      <c r="Z29" s="23"/>
      <c r="AA29" s="23"/>
      <c r="AB29" s="23"/>
      <c r="AC29" s="23"/>
      <c r="AD29" s="101" t="s">
        <v>29</v>
      </c>
      <c r="AE29" s="101"/>
      <c r="AG29" s="22" t="s">
        <v>0</v>
      </c>
      <c r="AH29" s="23"/>
      <c r="AI29" s="23"/>
      <c r="AJ29" s="23"/>
      <c r="AK29" s="23"/>
      <c r="AL29" s="101" t="s">
        <v>29</v>
      </c>
      <c r="AM29" s="101"/>
    </row>
    <row r="30" spans="1:39" ht="15">
      <c r="A30" s="28" t="s">
        <v>50</v>
      </c>
      <c r="B30" s="29"/>
      <c r="C30" s="29"/>
      <c r="D30" s="29"/>
      <c r="E30" s="30"/>
      <c r="F30" s="31">
        <f>tilslutning</f>
        <v>0</v>
      </c>
      <c r="G30" s="32"/>
      <c r="H30" s="33"/>
      <c r="I30" s="34" t="s">
        <v>50</v>
      </c>
      <c r="J30" s="30"/>
      <c r="K30" s="30"/>
      <c r="L30" s="30"/>
      <c r="M30" s="30"/>
      <c r="N30" s="31">
        <f>tilslutning</f>
        <v>0</v>
      </c>
      <c r="O30" s="32"/>
      <c r="P30" s="33"/>
      <c r="Q30" s="3"/>
      <c r="R30" s="3"/>
      <c r="S30" s="3"/>
      <c r="T30" s="3"/>
      <c r="U30" s="3"/>
      <c r="V30" s="3"/>
      <c r="W30" s="3"/>
      <c r="X30" s="35"/>
      <c r="Y30" s="28"/>
      <c r="Z30" s="29"/>
      <c r="AA30" s="29"/>
      <c r="AB30" s="29"/>
      <c r="AC30" s="29"/>
      <c r="AD30" s="36"/>
      <c r="AE30" s="37"/>
      <c r="AG30" s="28" t="s">
        <v>50</v>
      </c>
      <c r="AH30" s="29"/>
      <c r="AI30" s="29"/>
      <c r="AJ30" s="29"/>
      <c r="AK30" s="29"/>
      <c r="AL30" s="36">
        <f>tilslutning</f>
        <v>0</v>
      </c>
      <c r="AM30" s="37"/>
    </row>
    <row r="31" spans="1:39" ht="15">
      <c r="A31" s="28" t="s">
        <v>51</v>
      </c>
      <c r="B31" s="29"/>
      <c r="C31" s="29"/>
      <c r="D31" s="29"/>
      <c r="E31" s="30"/>
      <c r="F31" s="42">
        <f>VVS</f>
        <v>12500</v>
      </c>
      <c r="G31" s="32"/>
      <c r="H31" s="33"/>
      <c r="I31" s="28" t="s">
        <v>51</v>
      </c>
      <c r="J31" s="30"/>
      <c r="K31" s="30"/>
      <c r="L31" s="30"/>
      <c r="M31" s="30"/>
      <c r="N31" s="42">
        <f>VVSEL</f>
        <v>87500</v>
      </c>
      <c r="O31" s="32"/>
      <c r="P31" s="33"/>
      <c r="Q31" s="3"/>
      <c r="R31" s="3"/>
      <c r="S31" s="3"/>
      <c r="T31" s="3"/>
      <c r="U31" s="3"/>
      <c r="V31" s="3"/>
      <c r="W31" s="3"/>
      <c r="X31" s="35"/>
      <c r="Y31" s="28" t="s">
        <v>52</v>
      </c>
      <c r="Z31" s="29"/>
      <c r="AA31" s="29"/>
      <c r="AB31" s="29"/>
      <c r="AC31" s="29"/>
      <c r="AD31" s="43">
        <v>140600</v>
      </c>
      <c r="AE31" s="37"/>
      <c r="AG31" s="28" t="s">
        <v>53</v>
      </c>
      <c r="AH31" s="29"/>
      <c r="AI31" s="29"/>
      <c r="AJ31" s="29"/>
      <c r="AK31" s="29"/>
      <c r="AL31" s="43">
        <f>VVS</f>
        <v>12500</v>
      </c>
      <c r="AM31" s="37"/>
    </row>
    <row r="32" spans="1:39" ht="15">
      <c r="A32" s="28" t="s">
        <v>104</v>
      </c>
      <c r="B32" s="29"/>
      <c r="C32" s="29"/>
      <c r="D32" s="29"/>
      <c r="E32" s="30"/>
      <c r="F32" s="42">
        <f>TANK</f>
        <v>4000</v>
      </c>
      <c r="G32" s="32"/>
      <c r="H32" s="33"/>
      <c r="I32" s="34"/>
      <c r="J32" s="30"/>
      <c r="K32" s="30"/>
      <c r="L32" s="30"/>
      <c r="M32" s="30"/>
      <c r="N32" s="42"/>
      <c r="O32" s="32"/>
      <c r="P32" s="33"/>
      <c r="Q32" s="3"/>
      <c r="R32" s="3"/>
      <c r="S32" s="3"/>
      <c r="T32" s="3"/>
      <c r="U32" s="3"/>
      <c r="V32" s="3"/>
      <c r="W32" s="3"/>
      <c r="X32" s="35"/>
      <c r="Y32" s="28" t="s">
        <v>54</v>
      </c>
      <c r="Z32" s="29"/>
      <c r="AA32" s="29"/>
      <c r="AB32" s="29"/>
      <c r="AC32" s="29"/>
      <c r="AD32" s="43">
        <v>75000</v>
      </c>
      <c r="AE32" s="37"/>
      <c r="AG32" s="28" t="s">
        <v>55</v>
      </c>
      <c r="AH32" s="29"/>
      <c r="AI32" s="29"/>
      <c r="AJ32" s="29"/>
      <c r="AK32" s="29"/>
      <c r="AL32" s="43">
        <v>3000</v>
      </c>
      <c r="AM32" s="37"/>
    </row>
    <row r="33" spans="1:39" ht="15">
      <c r="A33" s="59"/>
      <c r="B33" s="29"/>
      <c r="C33" s="29"/>
      <c r="D33" s="29"/>
      <c r="E33" s="30"/>
      <c r="F33" s="60"/>
      <c r="G33" s="32"/>
      <c r="H33" s="33"/>
      <c r="I33" s="61"/>
      <c r="J33" s="30"/>
      <c r="K33" s="30"/>
      <c r="L33" s="30"/>
      <c r="M33" s="30"/>
      <c r="N33" s="60"/>
      <c r="O33" s="32"/>
      <c r="P33" s="33"/>
      <c r="Q33" s="3"/>
      <c r="R33" s="3"/>
      <c r="S33" s="3"/>
      <c r="T33" s="3"/>
      <c r="U33" s="3"/>
      <c r="V33" s="3"/>
      <c r="W33" s="3"/>
      <c r="X33" s="35"/>
      <c r="Y33" s="28"/>
      <c r="Z33" s="29"/>
      <c r="AA33" s="29"/>
      <c r="AB33" s="29"/>
      <c r="AC33" s="29"/>
      <c r="AD33" s="43"/>
      <c r="AE33" s="37"/>
      <c r="AG33" s="28"/>
      <c r="AH33" s="29"/>
      <c r="AI33" s="29"/>
      <c r="AJ33" s="29"/>
      <c r="AK33" s="29"/>
      <c r="AL33" s="43"/>
      <c r="AM33" s="37"/>
    </row>
    <row r="34" spans="1:39" ht="15">
      <c r="A34" s="59"/>
      <c r="B34" s="29"/>
      <c r="C34" s="29"/>
      <c r="D34" s="29"/>
      <c r="E34" s="30"/>
      <c r="F34" s="62"/>
      <c r="G34" s="32"/>
      <c r="H34" s="33"/>
      <c r="I34" s="34"/>
      <c r="J34" s="30"/>
      <c r="K34" s="30"/>
      <c r="L34" s="30"/>
      <c r="M34" s="30"/>
      <c r="N34" s="63"/>
      <c r="O34" s="32"/>
      <c r="P34" s="33"/>
      <c r="Q34" s="3"/>
      <c r="R34" s="3"/>
      <c r="S34" s="3"/>
      <c r="T34" s="3"/>
      <c r="U34" s="3"/>
      <c r="V34" s="3"/>
      <c r="W34" s="3"/>
      <c r="X34" s="35"/>
      <c r="Y34" s="59" t="s">
        <v>56</v>
      </c>
      <c r="Z34" s="29"/>
      <c r="AA34" s="29"/>
      <c r="AB34" s="29"/>
      <c r="AC34" s="29"/>
      <c r="AD34" s="64"/>
      <c r="AE34" s="37"/>
      <c r="AG34" s="28"/>
      <c r="AH34" s="29"/>
      <c r="AI34" s="29"/>
      <c r="AJ34" s="29"/>
      <c r="AK34" s="29"/>
      <c r="AL34" s="65"/>
      <c r="AM34" s="37"/>
    </row>
    <row r="35" spans="1:39" ht="15">
      <c r="A35" s="59" t="s">
        <v>48</v>
      </c>
      <c r="B35" s="66"/>
      <c r="C35" s="66" t="s">
        <v>57</v>
      </c>
      <c r="D35" s="66"/>
      <c r="E35" s="67"/>
      <c r="F35" s="68">
        <f>SUM(F30:F34)</f>
        <v>16500</v>
      </c>
      <c r="G35" s="32">
        <f>-PMT(R4,R1,F35)</f>
        <v>1268.4563813467926</v>
      </c>
      <c r="H35" s="33" t="s">
        <v>58</v>
      </c>
      <c r="I35" s="61" t="s">
        <v>48</v>
      </c>
      <c r="J35" s="67"/>
      <c r="K35" s="67"/>
      <c r="L35" s="67" t="s">
        <v>57</v>
      </c>
      <c r="M35" s="67"/>
      <c r="N35" s="42">
        <f>SUM(N30:N34)</f>
        <v>87500</v>
      </c>
      <c r="O35" s="32">
        <f>-PMT(R4,R1,N35)</f>
        <v>6726.662628354203</v>
      </c>
      <c r="P35" s="33"/>
      <c r="Q35" s="3"/>
      <c r="R35" s="3"/>
      <c r="S35" s="3"/>
      <c r="T35" s="3"/>
      <c r="U35" s="3"/>
      <c r="V35" s="3"/>
      <c r="W35" s="3" t="s">
        <v>58</v>
      </c>
      <c r="X35" s="35"/>
      <c r="Y35" s="59" t="s">
        <v>48</v>
      </c>
      <c r="Z35" s="66"/>
      <c r="AA35" s="66" t="s">
        <v>57</v>
      </c>
      <c r="AB35" s="66"/>
      <c r="AC35" s="66"/>
      <c r="AD35" s="69">
        <f>SUM(AD30:AD34)</f>
        <v>215600</v>
      </c>
      <c r="AE35" s="37">
        <v>16574</v>
      </c>
      <c r="AG35" s="59" t="s">
        <v>48</v>
      </c>
      <c r="AH35" s="66"/>
      <c r="AI35" s="66"/>
      <c r="AJ35" s="66" t="s">
        <v>57</v>
      </c>
      <c r="AK35" s="66"/>
      <c r="AL35" s="43">
        <f>SUM(AL30:AL32)</f>
        <v>15500</v>
      </c>
      <c r="AM35" s="37">
        <f>-PMT(R4,R1,AL35)</f>
        <v>1191.5802370227445</v>
      </c>
    </row>
    <row r="36" spans="1:39" ht="15">
      <c r="A36" s="28" t="s">
        <v>45</v>
      </c>
      <c r="B36" s="29"/>
      <c r="C36" s="29"/>
      <c r="D36" s="29"/>
      <c r="E36" s="30"/>
      <c r="F36" s="42"/>
      <c r="G36" s="32">
        <f>ABON</f>
        <v>1031.25</v>
      </c>
      <c r="H36" s="33"/>
      <c r="I36" s="34" t="s">
        <v>45</v>
      </c>
      <c r="J36" s="30"/>
      <c r="K36" s="30"/>
      <c r="L36" s="30"/>
      <c r="M36" s="30"/>
      <c r="N36" s="42"/>
      <c r="O36" s="32">
        <f>ABON</f>
        <v>1031.25</v>
      </c>
      <c r="P36" s="33"/>
      <c r="Q36" s="3"/>
      <c r="R36" s="3"/>
      <c r="S36" s="3"/>
      <c r="T36" s="3"/>
      <c r="U36" s="3"/>
      <c r="V36" s="3"/>
      <c r="W36" s="3"/>
      <c r="X36" s="35"/>
      <c r="Y36" s="28" t="s">
        <v>59</v>
      </c>
      <c r="Z36" s="29"/>
      <c r="AA36" s="29"/>
      <c r="AB36" s="29" t="s">
        <v>60</v>
      </c>
      <c r="AC36" s="29"/>
      <c r="AD36" s="43"/>
      <c r="AE36" s="37"/>
      <c r="AG36" s="28" t="s">
        <v>45</v>
      </c>
      <c r="AH36" s="29"/>
      <c r="AI36" s="29"/>
      <c r="AJ36" s="29"/>
      <c r="AK36" s="29"/>
      <c r="AL36" s="43"/>
      <c r="AM36" s="37">
        <f>ABON</f>
        <v>1031.25</v>
      </c>
    </row>
    <row r="37" spans="1:39" ht="15">
      <c r="A37" s="28" t="s">
        <v>61</v>
      </c>
      <c r="B37" s="29"/>
      <c r="C37" s="29"/>
      <c r="D37" s="29"/>
      <c r="E37" s="30"/>
      <c r="F37" s="42"/>
      <c r="G37" s="32">
        <f>UNIT</f>
        <v>950</v>
      </c>
      <c r="H37" s="33"/>
      <c r="I37" s="34" t="s">
        <v>61</v>
      </c>
      <c r="J37" s="30"/>
      <c r="K37" s="30"/>
      <c r="L37" s="30"/>
      <c r="M37" s="30"/>
      <c r="N37" s="42"/>
      <c r="O37" s="32">
        <f>UNIT</f>
        <v>950</v>
      </c>
      <c r="P37" s="33"/>
      <c r="Q37" s="3"/>
      <c r="R37" s="3"/>
      <c r="S37" s="3"/>
      <c r="T37" s="3"/>
      <c r="U37" s="3"/>
      <c r="V37" s="3"/>
      <c r="W37" s="3"/>
      <c r="X37" s="35"/>
      <c r="Y37" s="28"/>
      <c r="Z37" s="29"/>
      <c r="AA37" s="29"/>
      <c r="AB37" s="29"/>
      <c r="AC37" s="29"/>
      <c r="AD37" s="43"/>
      <c r="AE37" s="37"/>
      <c r="AG37" s="28" t="s">
        <v>61</v>
      </c>
      <c r="AH37" s="29"/>
      <c r="AI37" s="29"/>
      <c r="AJ37" s="29"/>
      <c r="AK37" s="29"/>
      <c r="AL37" s="43"/>
      <c r="AM37" s="37">
        <f>UNIT</f>
        <v>950</v>
      </c>
    </row>
    <row r="38" spans="1:39" ht="17.25">
      <c r="A38" s="28" t="s">
        <v>62</v>
      </c>
      <c r="B38" s="29"/>
      <c r="C38" s="29" t="s">
        <v>63</v>
      </c>
      <c r="D38" s="29"/>
      <c r="E38" s="30"/>
      <c r="F38" s="44">
        <f>EFFEKT</f>
        <v>29.63</v>
      </c>
      <c r="G38" s="32">
        <f>EFFEKT*KVM</f>
        <v>3851.9</v>
      </c>
      <c r="H38" s="33"/>
      <c r="I38" s="34" t="s">
        <v>62</v>
      </c>
      <c r="J38" s="30"/>
      <c r="K38" s="30" t="s">
        <v>63</v>
      </c>
      <c r="L38" s="30"/>
      <c r="M38" s="30"/>
      <c r="N38" s="44">
        <f>EFFEKT</f>
        <v>29.63</v>
      </c>
      <c r="O38" s="32">
        <f>EFFEKT*KVM</f>
        <v>3851.9</v>
      </c>
      <c r="P38" s="33"/>
      <c r="Q38" s="3"/>
      <c r="R38" s="3"/>
      <c r="S38" s="3"/>
      <c r="T38" s="3"/>
      <c r="U38" s="3"/>
      <c r="V38" s="3"/>
      <c r="W38" s="3"/>
      <c r="X38" s="35"/>
      <c r="Y38" s="28" t="s">
        <v>43</v>
      </c>
      <c r="Z38" s="29" t="s">
        <v>64</v>
      </c>
      <c r="AA38" s="29" t="s">
        <v>63</v>
      </c>
      <c r="AB38" s="29"/>
      <c r="AC38" s="48" t="s">
        <v>65</v>
      </c>
      <c r="AD38" s="46">
        <f>elpris1</f>
        <v>0</v>
      </c>
      <c r="AE38" s="37">
        <f>4000*AD38</f>
        <v>0</v>
      </c>
      <c r="AG38" s="28" t="s">
        <v>62</v>
      </c>
      <c r="AH38" s="29"/>
      <c r="AI38" s="29" t="s">
        <v>63</v>
      </c>
      <c r="AJ38" s="29"/>
      <c r="AK38" s="29"/>
      <c r="AL38" s="70">
        <f>EFFEKT</f>
        <v>29.63</v>
      </c>
      <c r="AM38" s="37">
        <f>EFFEKT*KVM</f>
        <v>3851.9</v>
      </c>
    </row>
    <row r="39" spans="1:39" ht="17.25">
      <c r="A39" s="28" t="s">
        <v>66</v>
      </c>
      <c r="B39" s="29"/>
      <c r="C39" s="29" t="s">
        <v>67</v>
      </c>
      <c r="D39" s="29"/>
      <c r="E39" s="30"/>
      <c r="F39" s="44">
        <f>MWh</f>
        <v>561.25</v>
      </c>
      <c r="G39" s="32">
        <f>FORBRUG*MWh</f>
        <v>7314.21</v>
      </c>
      <c r="H39" s="33"/>
      <c r="I39" s="34" t="s">
        <v>66</v>
      </c>
      <c r="J39" s="30"/>
      <c r="K39" s="30" t="s">
        <v>67</v>
      </c>
      <c r="L39" s="30"/>
      <c r="M39" s="30"/>
      <c r="N39" s="44">
        <f>MWh</f>
        <v>561.25</v>
      </c>
      <c r="O39" s="32">
        <f>FORBRUG*MWh</f>
        <v>7314.21</v>
      </c>
      <c r="P39" s="33"/>
      <c r="Q39" s="3"/>
      <c r="R39" s="3"/>
      <c r="S39" s="3"/>
      <c r="T39" s="3"/>
      <c r="U39" s="3"/>
      <c r="V39" s="3"/>
      <c r="W39" s="3"/>
      <c r="X39" s="35"/>
      <c r="Y39" s="28" t="s">
        <v>43</v>
      </c>
      <c r="Z39" s="29" t="s">
        <v>68</v>
      </c>
      <c r="AA39" s="29" t="s">
        <v>63</v>
      </c>
      <c r="AB39" s="29"/>
      <c r="AC39" s="48" t="s">
        <v>65</v>
      </c>
      <c r="AD39" s="46">
        <f>elpris2</f>
        <v>0</v>
      </c>
      <c r="AE39" s="37">
        <f>AD39*(5656-4000)</f>
        <v>0</v>
      </c>
      <c r="AG39" s="28" t="s">
        <v>66</v>
      </c>
      <c r="AH39" s="29"/>
      <c r="AI39" s="29" t="s">
        <v>67</v>
      </c>
      <c r="AJ39" s="29"/>
      <c r="AK39" s="29"/>
      <c r="AL39" s="70">
        <f>MWh</f>
        <v>561.25</v>
      </c>
      <c r="AM39" s="37">
        <f>FORBRUG*MWh</f>
        <v>7314.21</v>
      </c>
    </row>
    <row r="40" spans="1:39" ht="15">
      <c r="A40" s="28"/>
      <c r="B40" s="29"/>
      <c r="C40" s="29"/>
      <c r="D40" s="29"/>
      <c r="E40" s="71"/>
      <c r="F40" s="42"/>
      <c r="G40" s="72"/>
      <c r="H40" s="33"/>
      <c r="I40" s="34"/>
      <c r="J40" s="30"/>
      <c r="K40" s="30"/>
      <c r="L40" s="30"/>
      <c r="M40" s="71"/>
      <c r="N40" s="42"/>
      <c r="O40" s="72"/>
      <c r="P40" s="33"/>
      <c r="Q40" s="3"/>
      <c r="R40" s="3"/>
      <c r="S40" s="3"/>
      <c r="T40" s="3"/>
      <c r="U40" s="3"/>
      <c r="V40" s="3"/>
      <c r="W40" s="3"/>
      <c r="X40" s="35"/>
      <c r="Y40" s="28" t="s">
        <v>47</v>
      </c>
      <c r="Z40" s="29"/>
      <c r="AA40" s="29"/>
      <c r="AB40" s="29"/>
      <c r="AC40" s="73"/>
      <c r="AD40" s="43"/>
      <c r="AE40" s="74">
        <v>2500</v>
      </c>
      <c r="AG40" s="28"/>
      <c r="AH40" s="29"/>
      <c r="AI40" s="29"/>
      <c r="AJ40" s="29"/>
      <c r="AK40" s="73"/>
      <c r="AL40" s="43"/>
      <c r="AM40" s="74"/>
    </row>
    <row r="41" spans="1:39" ht="15">
      <c r="A41" s="49" t="s">
        <v>69</v>
      </c>
      <c r="B41" s="50"/>
      <c r="C41" s="50"/>
      <c r="D41" s="50"/>
      <c r="E41" s="51"/>
      <c r="F41" s="52"/>
      <c r="G41" s="53">
        <f>SUM(G35:G40)</f>
        <v>14415.816381346793</v>
      </c>
      <c r="H41" s="33"/>
      <c r="I41" s="49" t="s">
        <v>69</v>
      </c>
      <c r="J41" s="51"/>
      <c r="K41" s="51"/>
      <c r="L41" s="51"/>
      <c r="M41" s="51"/>
      <c r="N41" s="52"/>
      <c r="O41" s="53">
        <f>SUM(O35:O40)</f>
        <v>19874.022628354203</v>
      </c>
      <c r="P41" s="33"/>
      <c r="Q41" s="3"/>
      <c r="R41" s="3"/>
      <c r="S41" s="3"/>
      <c r="T41" s="3"/>
      <c r="U41" s="3"/>
      <c r="V41" s="3"/>
      <c r="W41" s="3"/>
      <c r="X41" s="35"/>
      <c r="Y41" s="49" t="s">
        <v>48</v>
      </c>
      <c r="Z41" s="50"/>
      <c r="AA41" s="50"/>
      <c r="AB41" s="50"/>
      <c r="AC41" s="50"/>
      <c r="AD41" s="55"/>
      <c r="AE41" s="56">
        <f>SUM(AE35:AE40)</f>
        <v>19074</v>
      </c>
      <c r="AG41" s="49" t="s">
        <v>48</v>
      </c>
      <c r="AH41" s="50"/>
      <c r="AI41" s="50"/>
      <c r="AJ41" s="50"/>
      <c r="AK41" s="50"/>
      <c r="AL41" s="55"/>
      <c r="AM41" s="56">
        <f>SUM(AM35:AM40)</f>
        <v>14338.940237022744</v>
      </c>
    </row>
    <row r="42" spans="5:39" ht="15">
      <c r="E42" s="3"/>
      <c r="F42" s="57"/>
      <c r="G42" s="57"/>
      <c r="H42" s="57"/>
      <c r="I42" s="3"/>
      <c r="J42" s="3"/>
      <c r="K42" s="3"/>
      <c r="L42" s="3"/>
      <c r="M42" s="3"/>
      <c r="N42" s="57"/>
      <c r="O42" s="57"/>
      <c r="P42" s="57"/>
      <c r="Q42" s="3"/>
      <c r="R42" s="3"/>
      <c r="S42" s="3"/>
      <c r="T42" s="3"/>
      <c r="U42" s="3"/>
      <c r="V42" s="3"/>
      <c r="W42" s="3"/>
      <c r="X42" s="58"/>
      <c r="AD42" s="58"/>
      <c r="AE42" s="58"/>
      <c r="AL42" s="58"/>
      <c r="AM42" s="58"/>
    </row>
    <row r="43" spans="1:39" ht="15" hidden="1">
      <c r="A43" s="75" t="s">
        <v>70</v>
      </c>
      <c r="B43" s="76"/>
      <c r="C43" s="76"/>
      <c r="D43" s="76"/>
      <c r="E43" s="77"/>
      <c r="F43" s="78"/>
      <c r="G43" s="79">
        <f>G27-G41</f>
        <v>15162.645061893689</v>
      </c>
      <c r="H43" s="80"/>
      <c r="I43" s="81" t="s">
        <v>70</v>
      </c>
      <c r="J43" s="77"/>
      <c r="K43" s="77"/>
      <c r="L43" s="77"/>
      <c r="M43" s="77"/>
      <c r="N43" s="78"/>
      <c r="O43" s="79">
        <f>O27-O41</f>
        <v>-19874.022628354203</v>
      </c>
      <c r="P43" s="80"/>
      <c r="Q43" s="3"/>
      <c r="R43" s="3"/>
      <c r="S43" s="3"/>
      <c r="T43" s="3"/>
      <c r="U43" s="3"/>
      <c r="V43" s="3"/>
      <c r="W43" s="3"/>
      <c r="X43" s="82"/>
      <c r="Y43" s="75" t="s">
        <v>70</v>
      </c>
      <c r="Z43" s="76"/>
      <c r="AA43" s="76"/>
      <c r="AB43" s="76"/>
      <c r="AC43" s="76"/>
      <c r="AD43" s="83"/>
      <c r="AE43" s="84">
        <f>O27-AE41</f>
        <v>-19074</v>
      </c>
      <c r="AG43" s="75" t="s">
        <v>70</v>
      </c>
      <c r="AH43" s="76"/>
      <c r="AI43" s="76"/>
      <c r="AJ43" s="76"/>
      <c r="AK43" s="76"/>
      <c r="AL43" s="83"/>
      <c r="AM43" s="85">
        <f>AM27-AM41</f>
        <v>-10495.133020820342</v>
      </c>
    </row>
    <row r="44" spans="5:23" ht="15" hidden="1">
      <c r="E44" s="3"/>
      <c r="F44" s="3"/>
      <c r="G44" s="3"/>
      <c r="H44" s="3"/>
      <c r="I44" s="47"/>
      <c r="J44" s="47"/>
      <c r="K44" s="47"/>
      <c r="L44" s="47"/>
      <c r="M44" s="47"/>
      <c r="N44" s="47"/>
      <c r="O44" s="47"/>
      <c r="P44" s="3"/>
      <c r="Q44" s="3"/>
      <c r="R44" s="3"/>
      <c r="S44" s="3"/>
      <c r="T44" s="3"/>
      <c r="U44" s="3"/>
      <c r="V44" s="3"/>
      <c r="W44" s="3"/>
    </row>
    <row r="45" spans="1:23" ht="14.25" customHeight="1" hidden="1">
      <c r="A45" s="86" t="s">
        <v>71</v>
      </c>
      <c r="E45" s="3"/>
      <c r="F45" s="3"/>
      <c r="G45" s="3"/>
      <c r="H45" s="3"/>
      <c r="I45" s="47"/>
      <c r="J45" s="47"/>
      <c r="K45" s="47"/>
      <c r="L45" s="47"/>
      <c r="M45" s="47"/>
      <c r="N45" s="47"/>
      <c r="O45" s="47"/>
      <c r="P45" s="3"/>
      <c r="Q45" s="3"/>
      <c r="R45" s="3"/>
      <c r="S45" s="3"/>
      <c r="T45" s="3"/>
      <c r="U45" s="3"/>
      <c r="V45" s="3"/>
      <c r="W45" s="3"/>
    </row>
    <row r="46" spans="1:59" ht="14.25" customHeight="1" hidden="1">
      <c r="A46" s="87" t="s">
        <v>72</v>
      </c>
      <c r="B46" s="88"/>
      <c r="C46" s="88"/>
      <c r="D46" s="88"/>
      <c r="E46" s="3"/>
      <c r="F46" s="3"/>
      <c r="G46" s="3"/>
      <c r="H46" s="3"/>
      <c r="I46" s="47"/>
      <c r="J46" s="47"/>
      <c r="K46" s="47"/>
      <c r="L46" s="47"/>
      <c r="M46" s="47"/>
      <c r="N46" s="47"/>
      <c r="O46" s="47"/>
      <c r="P46" s="3"/>
      <c r="Q46" s="3"/>
      <c r="R46" s="3"/>
      <c r="S46" s="3"/>
      <c r="T46" s="3"/>
      <c r="U46" s="3"/>
      <c r="V46" s="3"/>
      <c r="W46" s="3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</row>
    <row r="47" spans="1:59" ht="14.25" customHeight="1" hidden="1">
      <c r="A47" s="87" t="s">
        <v>71</v>
      </c>
      <c r="B47" s="88"/>
      <c r="C47" s="88"/>
      <c r="D47" s="88"/>
      <c r="E47" s="3"/>
      <c r="F47" s="3"/>
      <c r="G47" s="3"/>
      <c r="H47" s="3"/>
      <c r="I47" s="47"/>
      <c r="J47" s="47"/>
      <c r="K47" s="47"/>
      <c r="L47" s="47"/>
      <c r="M47" s="47"/>
      <c r="N47" s="47"/>
      <c r="O47" s="47"/>
      <c r="P47" s="3"/>
      <c r="Q47" s="3"/>
      <c r="R47" s="3"/>
      <c r="S47" s="3"/>
      <c r="T47" s="3"/>
      <c r="U47" s="3"/>
      <c r="V47" s="3"/>
      <c r="W47" s="3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</row>
    <row r="48" spans="1:59" ht="14.25" customHeight="1" hidden="1">
      <c r="A48" s="87" t="s">
        <v>73</v>
      </c>
      <c r="B48" s="88"/>
      <c r="C48" s="88"/>
      <c r="D48" s="88"/>
      <c r="E48" s="3"/>
      <c r="F48" s="3"/>
      <c r="G48" s="3"/>
      <c r="H48" s="3"/>
      <c r="I48" s="47"/>
      <c r="J48" s="47"/>
      <c r="K48" s="47"/>
      <c r="L48" s="47"/>
      <c r="M48" s="47"/>
      <c r="N48" s="47"/>
      <c r="O48" s="47"/>
      <c r="P48" s="3"/>
      <c r="Q48" s="3"/>
      <c r="R48" s="3"/>
      <c r="S48" s="3"/>
      <c r="T48" s="3"/>
      <c r="U48" s="3"/>
      <c r="V48" s="3"/>
      <c r="W48" s="3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</row>
    <row r="49" spans="1:59" ht="14.25" customHeight="1" hidden="1">
      <c r="A49" s="87" t="s">
        <v>74</v>
      </c>
      <c r="B49" s="88"/>
      <c r="C49" s="88"/>
      <c r="D49" s="88"/>
      <c r="E49" s="3" t="s">
        <v>75</v>
      </c>
      <c r="F49" s="3"/>
      <c r="G49" s="3"/>
      <c r="H49" s="3"/>
      <c r="I49" s="47"/>
      <c r="J49" s="47"/>
      <c r="K49" s="47"/>
      <c r="L49" s="47"/>
      <c r="M49" s="47"/>
      <c r="N49" s="47"/>
      <c r="O49" s="47"/>
      <c r="P49" s="3"/>
      <c r="Q49" s="3"/>
      <c r="R49" s="3"/>
      <c r="S49" s="3"/>
      <c r="T49" s="3"/>
      <c r="U49" s="3"/>
      <c r="V49" s="3"/>
      <c r="W49" s="3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</row>
    <row r="50" spans="5:59" ht="14.25" customHeight="1" hidden="1">
      <c r="E50" s="3"/>
      <c r="F50" s="3"/>
      <c r="G50" s="3"/>
      <c r="H50" s="3"/>
      <c r="I50" s="47"/>
      <c r="J50" s="47"/>
      <c r="K50" s="47"/>
      <c r="L50" s="47"/>
      <c r="M50" s="47"/>
      <c r="N50" s="47"/>
      <c r="O50" s="47"/>
      <c r="P50" s="3"/>
      <c r="Q50" s="3"/>
      <c r="R50" s="3"/>
      <c r="S50" s="3"/>
      <c r="T50" s="3"/>
      <c r="U50" s="3"/>
      <c r="V50" s="3"/>
      <c r="W50" s="3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</row>
    <row r="51" spans="1:59" ht="14.25" customHeight="1" hidden="1">
      <c r="A51" s="87" t="s">
        <v>76</v>
      </c>
      <c r="B51" s="88"/>
      <c r="C51" s="88"/>
      <c r="D51" s="88"/>
      <c r="E51" s="3"/>
      <c r="F51" s="3"/>
      <c r="G51" s="3"/>
      <c r="H51" s="3"/>
      <c r="I51" s="47"/>
      <c r="J51" s="47"/>
      <c r="K51" s="47"/>
      <c r="L51" s="47"/>
      <c r="M51" s="47"/>
      <c r="N51" s="47"/>
      <c r="O51" s="47"/>
      <c r="P51" s="3"/>
      <c r="Q51" s="3"/>
      <c r="R51" s="3"/>
      <c r="S51" s="3"/>
      <c r="T51" s="3"/>
      <c r="U51" s="3"/>
      <c r="V51" s="3"/>
      <c r="W51" s="89" t="s">
        <v>77</v>
      </c>
      <c r="X51" s="87"/>
      <c r="Y51" s="87"/>
      <c r="Z51" s="87"/>
      <c r="AA51" s="87"/>
      <c r="AB51" s="87"/>
      <c r="AC51" s="87"/>
      <c r="AD51" s="87"/>
      <c r="AE51" s="87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</row>
    <row r="52" spans="1:59" ht="14.25" customHeight="1" hidden="1">
      <c r="A52" s="87" t="s">
        <v>78</v>
      </c>
      <c r="B52" s="88"/>
      <c r="C52" s="88"/>
      <c r="D52" s="88"/>
      <c r="E52" s="3"/>
      <c r="F52" s="3"/>
      <c r="G52" s="3"/>
      <c r="H52" s="3"/>
      <c r="I52" s="47"/>
      <c r="J52" s="47"/>
      <c r="K52" s="47"/>
      <c r="L52" s="47"/>
      <c r="M52" s="47"/>
      <c r="N52" s="47"/>
      <c r="O52" s="47"/>
      <c r="P52" s="3"/>
      <c r="Q52" s="3"/>
      <c r="R52" s="3"/>
      <c r="S52" s="3"/>
      <c r="T52" s="3"/>
      <c r="U52" s="3"/>
      <c r="V52" s="3"/>
      <c r="W52" s="3" t="s">
        <v>79</v>
      </c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</row>
    <row r="53" spans="1:59" ht="14.25" customHeight="1" hidden="1">
      <c r="A53" s="87"/>
      <c r="B53" s="88"/>
      <c r="C53" s="88"/>
      <c r="D53" s="88"/>
      <c r="E53" s="3"/>
      <c r="F53" s="3"/>
      <c r="G53" s="3"/>
      <c r="H53" s="3"/>
      <c r="I53" s="47"/>
      <c r="J53" s="47"/>
      <c r="K53" s="47"/>
      <c r="L53" s="47"/>
      <c r="M53" s="47"/>
      <c r="N53" s="47"/>
      <c r="O53" s="47"/>
      <c r="P53" s="3"/>
      <c r="Q53" s="3"/>
      <c r="R53" s="3"/>
      <c r="S53" s="3"/>
      <c r="T53" s="3"/>
      <c r="U53" s="3"/>
      <c r="V53" s="3"/>
      <c r="W53" s="3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</row>
    <row r="54" spans="1:34" s="91" customFormat="1" ht="15" hidden="1">
      <c r="A54" s="90" t="s">
        <v>80</v>
      </c>
      <c r="E54" s="92"/>
      <c r="F54" s="92"/>
      <c r="G54" s="92"/>
      <c r="H54" s="92"/>
      <c r="I54" s="93"/>
      <c r="J54" s="93"/>
      <c r="K54" s="93"/>
      <c r="L54" s="93"/>
      <c r="M54" s="93"/>
      <c r="N54" s="93"/>
      <c r="O54" s="93"/>
      <c r="P54" s="92"/>
      <c r="Q54" s="92"/>
      <c r="R54" s="92"/>
      <c r="S54" s="92"/>
      <c r="T54" s="92"/>
      <c r="U54" s="92"/>
      <c r="V54" s="92"/>
      <c r="W54" s="92"/>
      <c r="AH54" s="90"/>
    </row>
    <row r="55" spans="1:23" s="91" customFormat="1" ht="15" hidden="1">
      <c r="A55" s="91" t="s">
        <v>81</v>
      </c>
      <c r="E55" s="92"/>
      <c r="F55" s="92"/>
      <c r="G55" s="92"/>
      <c r="H55" s="92"/>
      <c r="I55" s="93"/>
      <c r="J55" s="93"/>
      <c r="K55" s="93"/>
      <c r="L55" s="93"/>
      <c r="M55" s="93"/>
      <c r="N55" s="93"/>
      <c r="O55" s="93"/>
      <c r="P55" s="92"/>
      <c r="Q55" s="92"/>
      <c r="R55" s="92"/>
      <c r="S55" s="92"/>
      <c r="T55" s="92"/>
      <c r="U55" s="92"/>
      <c r="V55" s="92"/>
      <c r="W55" s="92"/>
    </row>
    <row r="56" spans="1:59" ht="15" hidden="1">
      <c r="A56" s="87"/>
      <c r="B56" s="88"/>
      <c r="C56" s="88"/>
      <c r="D56" s="88"/>
      <c r="E56" s="3"/>
      <c r="F56" s="3"/>
      <c r="G56" s="3"/>
      <c r="H56" s="3"/>
      <c r="I56" s="47"/>
      <c r="J56" s="47"/>
      <c r="K56" s="47"/>
      <c r="L56" s="47"/>
      <c r="M56" s="47"/>
      <c r="N56" s="47"/>
      <c r="O56" s="47"/>
      <c r="P56" s="3"/>
      <c r="Q56" s="3"/>
      <c r="R56" s="3"/>
      <c r="S56" s="3"/>
      <c r="T56" s="3"/>
      <c r="U56" s="3"/>
      <c r="V56" s="3"/>
      <c r="W56" s="3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</row>
    <row r="57" spans="1:59" ht="15" hidden="1">
      <c r="A57" s="6" t="s">
        <v>82</v>
      </c>
      <c r="B57" s="87" t="s">
        <v>83</v>
      </c>
      <c r="C57" s="88"/>
      <c r="D57" s="88"/>
      <c r="E57" s="3"/>
      <c r="F57" s="3"/>
      <c r="G57" s="3"/>
      <c r="H57" s="3"/>
      <c r="I57" s="47"/>
      <c r="J57" s="47"/>
      <c r="K57" s="47"/>
      <c r="L57" s="47"/>
      <c r="M57" s="47"/>
      <c r="N57" s="47"/>
      <c r="O57" s="47"/>
      <c r="P57" s="3"/>
      <c r="Q57" s="3"/>
      <c r="R57" s="3"/>
      <c r="S57" s="3"/>
      <c r="T57" s="3"/>
      <c r="U57" s="3"/>
      <c r="V57" s="3"/>
      <c r="W57" s="3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</row>
    <row r="58" spans="1:59" ht="15" hidden="1">
      <c r="A58" s="6"/>
      <c r="B58" s="87" t="s">
        <v>84</v>
      </c>
      <c r="C58" s="88"/>
      <c r="D58" s="88"/>
      <c r="E58" s="3"/>
      <c r="F58" s="3"/>
      <c r="G58" s="3"/>
      <c r="H58" s="3"/>
      <c r="I58" s="47"/>
      <c r="J58" s="47"/>
      <c r="K58" s="47"/>
      <c r="L58" s="47"/>
      <c r="M58" s="47"/>
      <c r="N58" s="47"/>
      <c r="O58" s="47"/>
      <c r="P58" s="3"/>
      <c r="Q58" s="3"/>
      <c r="R58" s="3"/>
      <c r="S58" s="3"/>
      <c r="T58" s="3"/>
      <c r="U58" s="3"/>
      <c r="V58" s="3"/>
      <c r="W58" s="3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</row>
    <row r="59" spans="1:59" ht="15" hidden="1">
      <c r="A59" s="6" t="s">
        <v>85</v>
      </c>
      <c r="B59" s="87" t="s">
        <v>86</v>
      </c>
      <c r="C59" s="88"/>
      <c r="D59" s="88"/>
      <c r="E59" s="3"/>
      <c r="F59" s="3"/>
      <c r="G59" s="3"/>
      <c r="H59" s="3"/>
      <c r="I59" s="47"/>
      <c r="J59" s="47"/>
      <c r="K59" s="47"/>
      <c r="L59" s="47"/>
      <c r="M59" s="47"/>
      <c r="N59" s="47"/>
      <c r="O59" s="47"/>
      <c r="P59" s="3"/>
      <c r="Q59" s="3"/>
      <c r="R59" s="3"/>
      <c r="S59" s="3"/>
      <c r="T59" s="3"/>
      <c r="U59" s="3"/>
      <c r="V59" s="3"/>
      <c r="W59" s="3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</row>
    <row r="60" spans="1:59" ht="15" hidden="1">
      <c r="A60" s="6"/>
      <c r="B60" s="87" t="s">
        <v>87</v>
      </c>
      <c r="C60" s="88"/>
      <c r="D60" s="88"/>
      <c r="E60" s="3"/>
      <c r="F60" s="3"/>
      <c r="G60" s="3"/>
      <c r="H60" s="3"/>
      <c r="I60" s="47"/>
      <c r="J60" s="47"/>
      <c r="K60" s="47"/>
      <c r="L60" s="47"/>
      <c r="M60" s="47"/>
      <c r="N60" s="47"/>
      <c r="O60" s="47"/>
      <c r="P60" s="3"/>
      <c r="Q60" s="3"/>
      <c r="R60" s="3"/>
      <c r="S60" s="3"/>
      <c r="T60" s="3"/>
      <c r="U60" s="3"/>
      <c r="V60" s="3"/>
      <c r="W60" s="3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</row>
    <row r="61" spans="1:59" ht="15" hidden="1">
      <c r="A61" s="6" t="s">
        <v>88</v>
      </c>
      <c r="B61" s="87" t="s">
        <v>89</v>
      </c>
      <c r="C61" s="88"/>
      <c r="D61" s="88"/>
      <c r="E61" s="3"/>
      <c r="F61" s="3"/>
      <c r="G61" s="3"/>
      <c r="H61" s="3"/>
      <c r="I61" s="47"/>
      <c r="J61" s="47"/>
      <c r="K61" s="47"/>
      <c r="L61" s="47"/>
      <c r="M61" s="47"/>
      <c r="N61" s="47"/>
      <c r="O61" s="47"/>
      <c r="P61" s="3"/>
      <c r="Q61" s="3"/>
      <c r="R61" s="3"/>
      <c r="S61" s="3"/>
      <c r="T61" s="3"/>
      <c r="U61" s="3"/>
      <c r="V61" s="3"/>
      <c r="W61" s="3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</row>
    <row r="62" spans="1:59" ht="15" hidden="1">
      <c r="A62" s="87" t="s">
        <v>71</v>
      </c>
      <c r="B62" s="87" t="s">
        <v>90</v>
      </c>
      <c r="C62" s="88"/>
      <c r="D62" s="88"/>
      <c r="E62" s="3"/>
      <c r="F62" s="3"/>
      <c r="G62" s="3"/>
      <c r="H62" s="3"/>
      <c r="I62" s="47"/>
      <c r="J62" s="47"/>
      <c r="K62" s="47"/>
      <c r="L62" s="47"/>
      <c r="M62" s="47"/>
      <c r="N62" s="47"/>
      <c r="O62" s="47"/>
      <c r="P62" s="3"/>
      <c r="Q62" s="3"/>
      <c r="R62" s="3"/>
      <c r="S62" s="3"/>
      <c r="T62" s="3"/>
      <c r="U62" s="3"/>
      <c r="V62" s="3"/>
      <c r="W62" s="3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</row>
    <row r="63" spans="1:59" ht="15" hidden="1">
      <c r="A63" s="87"/>
      <c r="B63" s="87"/>
      <c r="C63" s="88"/>
      <c r="D63" s="88"/>
      <c r="E63" s="3"/>
      <c r="F63" s="3"/>
      <c r="G63" s="3"/>
      <c r="H63" s="3"/>
      <c r="I63" s="47"/>
      <c r="J63" s="47"/>
      <c r="K63" s="47"/>
      <c r="L63" s="47"/>
      <c r="M63" s="47"/>
      <c r="N63" s="47"/>
      <c r="O63" s="47"/>
      <c r="P63" s="3"/>
      <c r="Q63" s="3"/>
      <c r="R63" s="3"/>
      <c r="S63" s="3"/>
      <c r="T63" s="3"/>
      <c r="U63" s="3"/>
      <c r="V63" s="3"/>
      <c r="W63" s="3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</row>
    <row r="64" spans="2:59" ht="15" hidden="1">
      <c r="B64" s="88"/>
      <c r="C64" s="88"/>
      <c r="D64" s="88"/>
      <c r="E64" s="3"/>
      <c r="F64" s="3"/>
      <c r="G64" s="3"/>
      <c r="H64" s="3"/>
      <c r="I64" s="47"/>
      <c r="J64" s="47"/>
      <c r="K64" s="47"/>
      <c r="L64" s="47"/>
      <c r="M64" s="47"/>
      <c r="N64" s="47"/>
      <c r="O64" s="47"/>
      <c r="P64" s="3"/>
      <c r="Q64" s="3"/>
      <c r="R64" s="3"/>
      <c r="S64" s="3"/>
      <c r="T64" s="3"/>
      <c r="U64" s="3"/>
      <c r="V64" s="3"/>
      <c r="W64" s="3"/>
      <c r="X64" s="88"/>
      <c r="Y64" s="88"/>
      <c r="Z64" s="88"/>
      <c r="AA64" s="88"/>
      <c r="AB64" s="88"/>
      <c r="AC64" s="88"/>
      <c r="AD64" s="88"/>
      <c r="AE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</row>
    <row r="65" spans="1:59" ht="15" hidden="1">
      <c r="A65" s="90" t="s">
        <v>91</v>
      </c>
      <c r="B65" s="88"/>
      <c r="C65" s="88"/>
      <c r="D65" s="88"/>
      <c r="E65" s="3"/>
      <c r="F65" s="3"/>
      <c r="G65" s="3"/>
      <c r="H65" s="3"/>
      <c r="I65" s="47"/>
      <c r="J65" s="47"/>
      <c r="K65" s="47"/>
      <c r="L65" s="47"/>
      <c r="M65" s="47"/>
      <c r="N65" s="47"/>
      <c r="O65" s="47"/>
      <c r="P65" s="3"/>
      <c r="Q65" s="3"/>
      <c r="R65" s="3"/>
      <c r="S65" s="3"/>
      <c r="T65" s="3"/>
      <c r="U65" s="3"/>
      <c r="V65" s="3"/>
      <c r="W65" s="3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</row>
    <row r="66" spans="1:59" ht="15" hidden="1">
      <c r="A66" s="88"/>
      <c r="B66" s="88"/>
      <c r="C66" s="88"/>
      <c r="D66" s="88"/>
      <c r="E66" s="3"/>
      <c r="F66" s="3"/>
      <c r="G66" s="3"/>
      <c r="H66" s="3"/>
      <c r="I66" s="47"/>
      <c r="J66" s="47"/>
      <c r="K66" s="47"/>
      <c r="L66" s="47"/>
      <c r="M66" s="47"/>
      <c r="N66" s="47"/>
      <c r="O66" s="47"/>
      <c r="P66" s="3"/>
      <c r="Q66" s="3"/>
      <c r="R66" s="3"/>
      <c r="S66" s="3"/>
      <c r="T66" s="3"/>
      <c r="U66" s="3"/>
      <c r="V66" s="3"/>
      <c r="W66" s="3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</row>
    <row r="67" spans="1:59" ht="15" hidden="1">
      <c r="A67" s="87" t="s">
        <v>71</v>
      </c>
      <c r="B67" s="88"/>
      <c r="C67" s="88"/>
      <c r="D67" s="88"/>
      <c r="E67" s="3"/>
      <c r="F67" s="3"/>
      <c r="G67" s="3"/>
      <c r="H67" s="3"/>
      <c r="I67" s="47"/>
      <c r="J67" s="47"/>
      <c r="K67" s="47"/>
      <c r="L67" s="47"/>
      <c r="M67" s="47"/>
      <c r="N67" s="47"/>
      <c r="O67" s="47"/>
      <c r="P67" s="3"/>
      <c r="Q67" s="3"/>
      <c r="R67" s="3"/>
      <c r="S67" s="3"/>
      <c r="T67" s="3"/>
      <c r="U67" s="3"/>
      <c r="V67" s="3"/>
      <c r="W67" s="3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</row>
    <row r="68" spans="1:59" ht="15">
      <c r="A68" s="88"/>
      <c r="B68" s="88"/>
      <c r="C68" s="88"/>
      <c r="D68" s="88"/>
      <c r="E68" s="3"/>
      <c r="F68" s="3"/>
      <c r="G68" s="3"/>
      <c r="H68" s="3"/>
      <c r="I68" s="47"/>
      <c r="J68" s="47"/>
      <c r="K68" s="47"/>
      <c r="L68" s="47"/>
      <c r="M68" s="47"/>
      <c r="N68" s="47"/>
      <c r="O68" s="47"/>
      <c r="P68" s="3"/>
      <c r="Q68" s="3"/>
      <c r="R68" s="3"/>
      <c r="S68" s="3"/>
      <c r="T68" s="3"/>
      <c r="U68" s="3"/>
      <c r="V68" s="3"/>
      <c r="W68" s="3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</row>
    <row r="69" spans="1:59" ht="15">
      <c r="A69" s="88" t="s">
        <v>92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</row>
    <row r="70" ht="15">
      <c r="A70" s="88" t="s">
        <v>105</v>
      </c>
    </row>
    <row r="73" spans="1:4" ht="15">
      <c r="A73" s="94" t="s">
        <v>93</v>
      </c>
      <c r="B73" s="94" t="s">
        <v>103</v>
      </c>
      <c r="C73" s="94" t="s">
        <v>94</v>
      </c>
      <c r="D73" s="98">
        <f ca="1">NOW()</f>
        <v>43923.43846689815</v>
      </c>
    </row>
  </sheetData>
  <sheetProtection sheet="1" selectLockedCells="1"/>
  <mergeCells count="7">
    <mergeCell ref="F21:G21"/>
    <mergeCell ref="N21:O21"/>
    <mergeCell ref="AL21:AM21"/>
    <mergeCell ref="F29:G29"/>
    <mergeCell ref="N29:O29"/>
    <mergeCell ref="AD29:AE29"/>
    <mergeCell ref="AL29:AM29"/>
  </mergeCells>
  <dataValidations count="6">
    <dataValidation allowBlank="1" showInputMessage="1" promptTitle="VVS udgifter" prompt="Indtast det prisoverslag du har fået på at få nedtaget/sløjfet olietank og fjernet kedel, samt tilsluttet til den nye unit." sqref="J1">
      <formula1>0</formula1>
      <formula2>0</formula2>
    </dataValidation>
    <dataValidation allowBlank="1" showInputMessage="1" promptTitle="VVS udgifter" prompt="Indtast det prisoverslag du har fået på at få etableret og tilsluttet et vandbårent anlæg." sqref="J2:J3">
      <formula1>0</formula1>
      <formula2>0</formula2>
    </dataValidation>
    <dataValidation allowBlank="1" showInputMessage="1" showErrorMessage="1" promptTitle="kWh forbrug" prompt="Indtast det antal kWh du idag bruger til opvarmning. &#10;&#10;Hvis du bruger olie skal du omregne din mængde olie til kWh først!" sqref="N2:N3">
      <formula1>0</formula1>
      <formula2>0</formula2>
    </dataValidation>
    <dataValidation allowBlank="1" showInputMessage="1" showErrorMessage="1" promptTitle="BBR kvm" prompt="Det er vigtigt at du indtaster det antal kvm der står på din BBR. Varmeværket afregner efter BBR!" sqref="N5">
      <formula1>0</formula1>
      <formula2>0</formula2>
    </dataValidation>
    <dataValidation allowBlank="1" showInputMessage="1" showErrorMessage="1" promptTitle="Liter olie" prompt="Opvarmer du i dag med olie, skal du indtaste det antal LITER olie , du har brugt i løbet af et år. Så omregnes det til kWh, som du så skal skrive ind i kWh feltet." sqref="E9">
      <formula1>0</formula1>
      <formula2>0</formula2>
    </dataValidation>
    <dataValidation allowBlank="1" showInputMessage="1" prompt="Dette er din årlige udgift til varmeværket" sqref="G41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B3" sqref="B3"/>
    </sheetView>
  </sheetViews>
  <sheetFormatPr defaultColWidth="8.7109375" defaultRowHeight="12.75"/>
  <cols>
    <col min="1" max="1" width="15.8515625" style="1" customWidth="1"/>
    <col min="2" max="2" width="11.57421875" style="1" customWidth="1"/>
    <col min="3" max="3" width="10.8515625" style="1" customWidth="1"/>
    <col min="4" max="4" width="13.57421875" style="1" customWidth="1"/>
    <col min="5" max="5" width="15.421875" style="1" customWidth="1"/>
    <col min="6" max="16384" width="8.7109375" style="1" customWidth="1"/>
  </cols>
  <sheetData>
    <row r="1" ht="15">
      <c r="A1" s="6" t="s">
        <v>95</v>
      </c>
    </row>
    <row r="2" spans="1:2" ht="15">
      <c r="A2" s="1" t="s">
        <v>96</v>
      </c>
      <c r="B2" s="95">
        <v>150000</v>
      </c>
    </row>
    <row r="3" spans="1:2" ht="15">
      <c r="A3" s="1" t="s">
        <v>97</v>
      </c>
      <c r="B3" s="11">
        <v>0.045</v>
      </c>
    </row>
    <row r="4" spans="1:2" ht="15">
      <c r="A4" s="1" t="s">
        <v>6</v>
      </c>
      <c r="B4" s="1">
        <v>20</v>
      </c>
    </row>
    <row r="5" spans="1:2" ht="15">
      <c r="A5" s="1" t="s">
        <v>98</v>
      </c>
      <c r="B5" s="96">
        <f>-PMT(B3,B4,B2)</f>
        <v>11531.421648607205</v>
      </c>
    </row>
    <row r="7" spans="2:5" ht="15">
      <c r="B7" s="1" t="s">
        <v>97</v>
      </c>
      <c r="C7" s="1" t="s">
        <v>99</v>
      </c>
      <c r="D7" s="1" t="s">
        <v>98</v>
      </c>
      <c r="E7" s="1" t="s">
        <v>100</v>
      </c>
    </row>
    <row r="8" spans="1:5" ht="15">
      <c r="A8" s="1">
        <v>0</v>
      </c>
      <c r="E8" s="97">
        <f>B2</f>
        <v>150000</v>
      </c>
    </row>
    <row r="9" spans="1:5" ht="15">
      <c r="A9" s="1">
        <v>1</v>
      </c>
      <c r="B9" s="97">
        <f>E8*$B$3</f>
        <v>6750</v>
      </c>
      <c r="C9" s="96">
        <f>D9-B9</f>
        <v>4781.4216486072055</v>
      </c>
      <c r="D9" s="96">
        <f>$B$5</f>
        <v>11531.421648607205</v>
      </c>
      <c r="E9" s="96">
        <f>E8-C9</f>
        <v>145218.5783513928</v>
      </c>
    </row>
    <row r="10" spans="1:5" ht="15">
      <c r="A10" s="1">
        <v>2</v>
      </c>
      <c r="B10" s="97">
        <f aca="true" t="shared" si="0" ref="B10:B23">E9*$B$3</f>
        <v>6534.836025812675</v>
      </c>
      <c r="C10" s="96">
        <f aca="true" t="shared" si="1" ref="C10:C23">D10-B10</f>
        <v>4996.5856227945305</v>
      </c>
      <c r="D10" s="96">
        <f aca="true" t="shared" si="2" ref="D10:D23">$B$5</f>
        <v>11531.421648607205</v>
      </c>
      <c r="E10" s="96">
        <f aca="true" t="shared" si="3" ref="E10:E23">E9-C10</f>
        <v>140221.99272859827</v>
      </c>
    </row>
    <row r="11" spans="1:5" ht="15">
      <c r="A11" s="1">
        <v>3</v>
      </c>
      <c r="B11" s="97">
        <f t="shared" si="0"/>
        <v>6309.989672786922</v>
      </c>
      <c r="C11" s="96">
        <f t="shared" si="1"/>
        <v>5221.431975820284</v>
      </c>
      <c r="D11" s="96">
        <f t="shared" si="2"/>
        <v>11531.421648607205</v>
      </c>
      <c r="E11" s="96">
        <f t="shared" si="3"/>
        <v>135000.560752778</v>
      </c>
    </row>
    <row r="12" spans="1:5" ht="15">
      <c r="A12" s="1">
        <v>4</v>
      </c>
      <c r="B12" s="97">
        <f t="shared" si="0"/>
        <v>6075.02523387501</v>
      </c>
      <c r="C12" s="96">
        <f t="shared" si="1"/>
        <v>5456.396414732196</v>
      </c>
      <c r="D12" s="96">
        <f t="shared" si="2"/>
        <v>11531.421648607205</v>
      </c>
      <c r="E12" s="96">
        <f t="shared" si="3"/>
        <v>129544.1643380458</v>
      </c>
    </row>
    <row r="13" spans="1:5" ht="15">
      <c r="A13" s="1">
        <v>5</v>
      </c>
      <c r="B13" s="97">
        <f t="shared" si="0"/>
        <v>5829.487395212061</v>
      </c>
      <c r="C13" s="96">
        <f t="shared" si="1"/>
        <v>5701.934253395145</v>
      </c>
      <c r="D13" s="96">
        <f t="shared" si="2"/>
        <v>11531.421648607205</v>
      </c>
      <c r="E13" s="96">
        <f t="shared" si="3"/>
        <v>123842.23008465066</v>
      </c>
    </row>
    <row r="14" spans="1:5" ht="15">
      <c r="A14" s="1">
        <v>6</v>
      </c>
      <c r="B14" s="97">
        <f t="shared" si="0"/>
        <v>5572.900353809279</v>
      </c>
      <c r="C14" s="96">
        <f t="shared" si="1"/>
        <v>5958.521294797926</v>
      </c>
      <c r="D14" s="96">
        <f t="shared" si="2"/>
        <v>11531.421648607205</v>
      </c>
      <c r="E14" s="96">
        <f t="shared" si="3"/>
        <v>117883.70878985272</v>
      </c>
    </row>
    <row r="15" spans="1:5" ht="15">
      <c r="A15" s="1">
        <v>7</v>
      </c>
      <c r="B15" s="97">
        <f t="shared" si="0"/>
        <v>5304.766895543373</v>
      </c>
      <c r="C15" s="96">
        <f t="shared" si="1"/>
        <v>6226.654753063833</v>
      </c>
      <c r="D15" s="96">
        <f t="shared" si="2"/>
        <v>11531.421648607205</v>
      </c>
      <c r="E15" s="96">
        <f t="shared" si="3"/>
        <v>111657.05403678889</v>
      </c>
    </row>
    <row r="16" spans="1:5" ht="15">
      <c r="A16" s="1">
        <v>8</v>
      </c>
      <c r="B16" s="97">
        <f t="shared" si="0"/>
        <v>5024.5674316555</v>
      </c>
      <c r="C16" s="96">
        <f t="shared" si="1"/>
        <v>6506.854216951706</v>
      </c>
      <c r="D16" s="96">
        <f t="shared" si="2"/>
        <v>11531.421648607205</v>
      </c>
      <c r="E16" s="96">
        <f t="shared" si="3"/>
        <v>105150.19981983719</v>
      </c>
    </row>
    <row r="17" spans="1:5" ht="15">
      <c r="A17" s="1">
        <v>9</v>
      </c>
      <c r="B17" s="97">
        <f t="shared" si="0"/>
        <v>4731.758991892673</v>
      </c>
      <c r="C17" s="96">
        <f t="shared" si="1"/>
        <v>6799.662656714532</v>
      </c>
      <c r="D17" s="96">
        <f t="shared" si="2"/>
        <v>11531.421648607205</v>
      </c>
      <c r="E17" s="96">
        <f t="shared" si="3"/>
        <v>98350.53716312266</v>
      </c>
    </row>
    <row r="18" spans="1:5" ht="15">
      <c r="A18" s="1">
        <v>10</v>
      </c>
      <c r="B18" s="97">
        <f t="shared" si="0"/>
        <v>4425.77417234052</v>
      </c>
      <c r="C18" s="96">
        <f t="shared" si="1"/>
        <v>7105.647476266686</v>
      </c>
      <c r="D18" s="96">
        <f t="shared" si="2"/>
        <v>11531.421648607205</v>
      </c>
      <c r="E18" s="96">
        <f t="shared" si="3"/>
        <v>91244.88968685597</v>
      </c>
    </row>
    <row r="19" spans="1:5" ht="15">
      <c r="A19" s="1">
        <v>11</v>
      </c>
      <c r="B19" s="97">
        <f t="shared" si="0"/>
        <v>4106.020035908518</v>
      </c>
      <c r="C19" s="96">
        <f t="shared" si="1"/>
        <v>7425.401612698687</v>
      </c>
      <c r="D19" s="96">
        <f t="shared" si="2"/>
        <v>11531.421648607205</v>
      </c>
      <c r="E19" s="96">
        <f t="shared" si="3"/>
        <v>83819.48807415729</v>
      </c>
    </row>
    <row r="20" spans="1:5" ht="15">
      <c r="A20" s="1">
        <v>12</v>
      </c>
      <c r="B20" s="97">
        <f t="shared" si="0"/>
        <v>3771.8769633370775</v>
      </c>
      <c r="C20" s="96">
        <f t="shared" si="1"/>
        <v>7759.544685270128</v>
      </c>
      <c r="D20" s="96">
        <f t="shared" si="2"/>
        <v>11531.421648607205</v>
      </c>
      <c r="E20" s="96">
        <f t="shared" si="3"/>
        <v>76059.94338888716</v>
      </c>
    </row>
    <row r="21" spans="1:5" ht="15">
      <c r="A21" s="1">
        <v>13</v>
      </c>
      <c r="B21" s="97">
        <f t="shared" si="0"/>
        <v>3422.697452499922</v>
      </c>
      <c r="C21" s="96">
        <f t="shared" si="1"/>
        <v>8108.724196107283</v>
      </c>
      <c r="D21" s="96">
        <f t="shared" si="2"/>
        <v>11531.421648607205</v>
      </c>
      <c r="E21" s="96">
        <f t="shared" si="3"/>
        <v>67951.21919277987</v>
      </c>
    </row>
    <row r="22" spans="1:5" ht="15">
      <c r="A22" s="1">
        <v>14</v>
      </c>
      <c r="B22" s="97">
        <f t="shared" si="0"/>
        <v>3057.804863675094</v>
      </c>
      <c r="C22" s="96">
        <f t="shared" si="1"/>
        <v>8473.616784932112</v>
      </c>
      <c r="D22" s="96">
        <f t="shared" si="2"/>
        <v>11531.421648607205</v>
      </c>
      <c r="E22" s="96">
        <f t="shared" si="3"/>
        <v>59477.60240784776</v>
      </c>
    </row>
    <row r="23" spans="1:5" ht="15">
      <c r="A23" s="1">
        <v>15</v>
      </c>
      <c r="B23" s="97">
        <f t="shared" si="0"/>
        <v>2676.492108353149</v>
      </c>
      <c r="C23" s="96">
        <f t="shared" si="1"/>
        <v>8854.929540254056</v>
      </c>
      <c r="D23" s="96">
        <f t="shared" si="2"/>
        <v>11531.421648607205</v>
      </c>
      <c r="E23" s="96">
        <f t="shared" si="3"/>
        <v>50622.672867593705</v>
      </c>
    </row>
    <row r="24" ht="15">
      <c r="A24" s="1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Maj-Britt Kjerrumgaard</cp:lastModifiedBy>
  <dcterms:modified xsi:type="dcterms:W3CDTF">2020-04-02T08:32:20Z</dcterms:modified>
  <cp:category/>
  <cp:version/>
  <cp:contentType/>
  <cp:contentStatus/>
</cp:coreProperties>
</file>